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Y:\PROGRAMA PARCEIROS DA HABITAÇÃO - ANO 2019\PARCEIROS DA HABITAÇÃO - VERSÃO R$ 35.000,00 - DB AGO-2020\Orç. PPH - R$ 35.000,00 - Ago-2020 - 21.02.2022 - PORTA AÇO - VALENDO\"/>
    </mc:Choice>
  </mc:AlternateContent>
  <xr:revisionPtr revIDLastSave="0" documentId="8_{3F22842F-0DDE-41B4-9267-F722E31C3DE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PLANILHA SERV" sheetId="1" r:id="rId1"/>
    <sheet name="PLANILHA MAT + MO" sheetId="2" r:id="rId2"/>
    <sheet name="PLANIL. INSUMOS P ACOMP. ESTADO" sheetId="3" r:id="rId3"/>
  </sheets>
  <definedNames>
    <definedName name="_xlnm.Print_Area" localSheetId="2">'PLANIL. INSUMOS P ACOMP. ESTADO'!$A$1:$J$233</definedName>
    <definedName name="_xlnm.Print_Area" localSheetId="1">'PLANILHA MAT + MO'!$A$1:$M$209</definedName>
    <definedName name="_xlnm.Print_Area" localSheetId="0">'PLANILHA SERV'!$A$1:$I$209</definedName>
    <definedName name="_xlnm.Print_Titles" localSheetId="2">'PLANIL. INSUMOS P ACOMP. ESTADO'!$1:$13</definedName>
    <definedName name="_xlnm.Print_Titles" localSheetId="1">'PLANILHA MAT + MO'!$1:$14</definedName>
    <definedName name="_xlnm.Print_Titles" localSheetId="0">'PLANILHA SERV'!$1:$14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56" i="1" l="1"/>
  <c r="Q54" i="1"/>
  <c r="O47" i="2"/>
  <c r="O46" i="2"/>
  <c r="O45" i="2"/>
  <c r="O44" i="2"/>
  <c r="O43" i="2"/>
  <c r="O42" i="2"/>
  <c r="O41" i="2"/>
  <c r="O40" i="2"/>
  <c r="O39" i="2"/>
  <c r="O38" i="2"/>
  <c r="O34" i="2"/>
  <c r="O33" i="2"/>
  <c r="O32" i="2"/>
  <c r="O31" i="2"/>
  <c r="K47" i="3" l="1"/>
  <c r="H47" i="3"/>
  <c r="K46" i="3"/>
  <c r="H46" i="3"/>
  <c r="K45" i="3"/>
  <c r="H45" i="3"/>
  <c r="K44" i="3"/>
  <c r="H44" i="3"/>
  <c r="K43" i="3"/>
  <c r="H43" i="3"/>
  <c r="K42" i="3"/>
  <c r="H42" i="3"/>
  <c r="K41" i="3"/>
  <c r="H41" i="3"/>
  <c r="K40" i="3"/>
  <c r="H40" i="3"/>
  <c r="K39" i="3"/>
  <c r="H39" i="3"/>
  <c r="K38" i="3"/>
  <c r="H38" i="3"/>
  <c r="K37" i="3"/>
  <c r="H37" i="3"/>
  <c r="K36" i="3"/>
  <c r="H36" i="3"/>
  <c r="K35" i="3"/>
  <c r="H35" i="3"/>
  <c r="K34" i="3"/>
  <c r="H34" i="3"/>
  <c r="K33" i="3"/>
  <c r="H33" i="3"/>
  <c r="K32" i="3"/>
  <c r="H32" i="3"/>
  <c r="K31" i="3"/>
  <c r="H31" i="3"/>
  <c r="K30" i="3"/>
  <c r="H30" i="3"/>
  <c r="K29" i="3"/>
  <c r="H29" i="3"/>
  <c r="K28" i="3"/>
  <c r="H28" i="3"/>
  <c r="K27" i="3"/>
  <c r="H27" i="3"/>
  <c r="K26" i="3"/>
  <c r="H26" i="3"/>
  <c r="G25" i="3"/>
  <c r="H25" i="3" s="1"/>
  <c r="K24" i="3"/>
  <c r="K23" i="3"/>
  <c r="H24" i="3" l="1"/>
  <c r="K25" i="3"/>
  <c r="K21" i="3" l="1"/>
  <c r="K20" i="3"/>
  <c r="H20" i="3"/>
  <c r="H19" i="3" s="1"/>
  <c r="K19" i="3"/>
  <c r="K18" i="3"/>
  <c r="K17" i="3"/>
  <c r="H17" i="3"/>
  <c r="K16" i="3"/>
  <c r="H16" i="3"/>
  <c r="K15" i="3"/>
  <c r="H15" i="3"/>
  <c r="H14" i="3" s="1"/>
  <c r="I20" i="3" l="1"/>
  <c r="I19" i="3" s="1"/>
  <c r="I15" i="3"/>
  <c r="I16" i="3" l="1"/>
  <c r="I17" i="3"/>
  <c r="I14" i="3" l="1"/>
  <c r="K158" i="3"/>
  <c r="K82" i="3"/>
  <c r="K66" i="3"/>
  <c r="H66" i="3"/>
  <c r="K226" i="3"/>
  <c r="H226" i="3"/>
  <c r="K225" i="3"/>
  <c r="H225" i="3"/>
  <c r="K224" i="3"/>
  <c r="H224" i="3"/>
  <c r="K223" i="3"/>
  <c r="H223" i="3"/>
  <c r="K222" i="3"/>
  <c r="H222" i="3"/>
  <c r="K221" i="3"/>
  <c r="H221" i="3"/>
  <c r="K220" i="3"/>
  <c r="H220" i="3"/>
  <c r="K219" i="3"/>
  <c r="H219" i="3"/>
  <c r="K218" i="3"/>
  <c r="H218" i="3"/>
  <c r="K217" i="3"/>
  <c r="H217" i="3"/>
  <c r="K216" i="3"/>
  <c r="H216" i="3"/>
  <c r="K215" i="3"/>
  <c r="H215" i="3"/>
  <c r="K214" i="3"/>
  <c r="H214" i="3"/>
  <c r="K213" i="3"/>
  <c r="K212" i="3"/>
  <c r="K211" i="3"/>
  <c r="H211" i="3"/>
  <c r="K210" i="3"/>
  <c r="H210" i="3"/>
  <c r="K209" i="3"/>
  <c r="H209" i="3"/>
  <c r="K208" i="3"/>
  <c r="H208" i="3"/>
  <c r="K207" i="3"/>
  <c r="H207" i="3"/>
  <c r="K206" i="3"/>
  <c r="H206" i="3"/>
  <c r="K205" i="3"/>
  <c r="H205" i="3"/>
  <c r="K204" i="3"/>
  <c r="K203" i="3"/>
  <c r="K202" i="3"/>
  <c r="H202" i="3"/>
  <c r="K201" i="3"/>
  <c r="H201" i="3"/>
  <c r="K200" i="3"/>
  <c r="H200" i="3"/>
  <c r="K199" i="3"/>
  <c r="H199" i="3"/>
  <c r="K198" i="3"/>
  <c r="H198" i="3"/>
  <c r="K197" i="3"/>
  <c r="H197" i="3"/>
  <c r="K196" i="3"/>
  <c r="K195" i="3"/>
  <c r="K194" i="3"/>
  <c r="H194" i="3"/>
  <c r="K193" i="3"/>
  <c r="H193" i="3"/>
  <c r="K192" i="3"/>
  <c r="H192" i="3"/>
  <c r="K191" i="3"/>
  <c r="H191" i="3"/>
  <c r="K189" i="3"/>
  <c r="H189" i="3"/>
  <c r="K188" i="3"/>
  <c r="H188" i="3"/>
  <c r="K187" i="3"/>
  <c r="H187" i="3"/>
  <c r="K186" i="3"/>
  <c r="H186" i="3"/>
  <c r="K185" i="3"/>
  <c r="H185" i="3"/>
  <c r="K184" i="3"/>
  <c r="H184" i="3"/>
  <c r="K183" i="3"/>
  <c r="K182" i="3"/>
  <c r="H182" i="3"/>
  <c r="K181" i="3"/>
  <c r="H181" i="3"/>
  <c r="K180" i="3"/>
  <c r="H180" i="3"/>
  <c r="K179" i="3"/>
  <c r="H179" i="3"/>
  <c r="K178" i="3"/>
  <c r="H178" i="3"/>
  <c r="K177" i="3"/>
  <c r="H177" i="3"/>
  <c r="K176" i="3"/>
  <c r="H176" i="3"/>
  <c r="K175" i="3"/>
  <c r="H175" i="3"/>
  <c r="K174" i="3"/>
  <c r="H174" i="3"/>
  <c r="K173" i="3"/>
  <c r="H173" i="3"/>
  <c r="K172" i="3"/>
  <c r="H172" i="3"/>
  <c r="K171" i="3"/>
  <c r="H171" i="3"/>
  <c r="K170" i="3"/>
  <c r="H170" i="3"/>
  <c r="K169" i="3"/>
  <c r="H169" i="3"/>
  <c r="K168" i="3"/>
  <c r="H168" i="3"/>
  <c r="K167" i="3"/>
  <c r="H167" i="3"/>
  <c r="K166" i="3"/>
  <c r="H166" i="3"/>
  <c r="K165" i="3"/>
  <c r="K164" i="3"/>
  <c r="K163" i="3"/>
  <c r="H163" i="3"/>
  <c r="K162" i="3"/>
  <c r="H162" i="3"/>
  <c r="K161" i="3"/>
  <c r="H161" i="3"/>
  <c r="K160" i="3"/>
  <c r="H160" i="3"/>
  <c r="K159" i="3"/>
  <c r="H159" i="3"/>
  <c r="H158" i="3"/>
  <c r="K157" i="3"/>
  <c r="H157" i="3"/>
  <c r="K156" i="3"/>
  <c r="H156" i="3"/>
  <c r="K155" i="3"/>
  <c r="H155" i="3"/>
  <c r="K154" i="3"/>
  <c r="H154" i="3"/>
  <c r="K153" i="3"/>
  <c r="H153" i="3"/>
  <c r="K152" i="3"/>
  <c r="H152" i="3"/>
  <c r="K151" i="3"/>
  <c r="H151" i="3"/>
  <c r="K150" i="3"/>
  <c r="H150" i="3"/>
  <c r="K149" i="3"/>
  <c r="H149" i="3"/>
  <c r="K148" i="3"/>
  <c r="H148" i="3"/>
  <c r="K147" i="3"/>
  <c r="H147" i="3"/>
  <c r="K146" i="3"/>
  <c r="H146" i="3"/>
  <c r="K145" i="3"/>
  <c r="H145" i="3"/>
  <c r="K144" i="3"/>
  <c r="H144" i="3"/>
  <c r="K143" i="3"/>
  <c r="H143" i="3"/>
  <c r="K142" i="3"/>
  <c r="H142" i="3"/>
  <c r="K141" i="3"/>
  <c r="H141" i="3"/>
  <c r="K140" i="3"/>
  <c r="H140" i="3"/>
  <c r="K139" i="3"/>
  <c r="H139" i="3"/>
  <c r="K138" i="3"/>
  <c r="H138" i="3"/>
  <c r="K137" i="3"/>
  <c r="H137" i="3"/>
  <c r="K136" i="3"/>
  <c r="H136" i="3"/>
  <c r="K135" i="3"/>
  <c r="H135" i="3"/>
  <c r="K134" i="3"/>
  <c r="H134" i="3"/>
  <c r="K133" i="3"/>
  <c r="H133" i="3"/>
  <c r="K132" i="3"/>
  <c r="H132" i="3"/>
  <c r="K131" i="3"/>
  <c r="H131" i="3"/>
  <c r="K130" i="3"/>
  <c r="H130" i="3"/>
  <c r="K129" i="3"/>
  <c r="H129" i="3"/>
  <c r="K128" i="3"/>
  <c r="H128" i="3"/>
  <c r="K127" i="3"/>
  <c r="H127" i="3"/>
  <c r="K126" i="3"/>
  <c r="H126" i="3"/>
  <c r="K125" i="3"/>
  <c r="H125" i="3"/>
  <c r="K124" i="3"/>
  <c r="H124" i="3"/>
  <c r="K123" i="3"/>
  <c r="H123" i="3"/>
  <c r="K122" i="3"/>
  <c r="H122" i="3"/>
  <c r="K121" i="3"/>
  <c r="H121" i="3"/>
  <c r="K120" i="3"/>
  <c r="H120" i="3"/>
  <c r="K119" i="3"/>
  <c r="H119" i="3"/>
  <c r="K118" i="3"/>
  <c r="H118" i="3"/>
  <c r="K117" i="3"/>
  <c r="H117" i="3"/>
  <c r="K116" i="3"/>
  <c r="H116" i="3"/>
  <c r="K115" i="3"/>
  <c r="H115" i="3"/>
  <c r="K114" i="3"/>
  <c r="H114" i="3"/>
  <c r="K113" i="3"/>
  <c r="H113" i="3"/>
  <c r="K112" i="3"/>
  <c r="H112" i="3"/>
  <c r="K111" i="3"/>
  <c r="H111" i="3"/>
  <c r="K110" i="3"/>
  <c r="H110" i="3"/>
  <c r="K109" i="3"/>
  <c r="H109" i="3"/>
  <c r="K108" i="3"/>
  <c r="H108" i="3"/>
  <c r="K107" i="3"/>
  <c r="H107" i="3"/>
  <c r="K106" i="3"/>
  <c r="H106" i="3"/>
  <c r="K105" i="3"/>
  <c r="H105" i="3"/>
  <c r="K104" i="3"/>
  <c r="H104" i="3"/>
  <c r="K103" i="3"/>
  <c r="H103" i="3"/>
  <c r="K102" i="3"/>
  <c r="H102" i="3"/>
  <c r="K101" i="3"/>
  <c r="H101" i="3"/>
  <c r="K100" i="3"/>
  <c r="H100" i="3"/>
  <c r="K99" i="3"/>
  <c r="H99" i="3"/>
  <c r="K98" i="3"/>
  <c r="H98" i="3"/>
  <c r="K97" i="3"/>
  <c r="H97" i="3"/>
  <c r="H96" i="3"/>
  <c r="K95" i="3"/>
  <c r="H95" i="3"/>
  <c r="K94" i="3"/>
  <c r="H94" i="3"/>
  <c r="K93" i="3"/>
  <c r="H93" i="3"/>
  <c r="K92" i="3"/>
  <c r="H92" i="3"/>
  <c r="K91" i="3"/>
  <c r="H91" i="3"/>
  <c r="K90" i="3"/>
  <c r="H90" i="3"/>
  <c r="K89" i="3"/>
  <c r="H89" i="3"/>
  <c r="K88" i="3"/>
  <c r="H88" i="3"/>
  <c r="K87" i="3"/>
  <c r="H87" i="3"/>
  <c r="K86" i="3"/>
  <c r="H86" i="3"/>
  <c r="K85" i="3"/>
  <c r="H85" i="3"/>
  <c r="K84" i="3"/>
  <c r="H84" i="3"/>
  <c r="K83" i="3"/>
  <c r="K81" i="3"/>
  <c r="H81" i="3"/>
  <c r="K80" i="3"/>
  <c r="H80" i="3"/>
  <c r="K79" i="3"/>
  <c r="H79" i="3"/>
  <c r="K78" i="3"/>
  <c r="H78" i="3"/>
  <c r="K77" i="3"/>
  <c r="H77" i="3"/>
  <c r="K76" i="3"/>
  <c r="H76" i="3"/>
  <c r="K75" i="3"/>
  <c r="H75" i="3"/>
  <c r="K74" i="3"/>
  <c r="H74" i="3"/>
  <c r="K73" i="3"/>
  <c r="H73" i="3"/>
  <c r="K72" i="3"/>
  <c r="H72" i="3"/>
  <c r="K71" i="3"/>
  <c r="K70" i="3"/>
  <c r="K69" i="3"/>
  <c r="H69" i="3"/>
  <c r="K68" i="3"/>
  <c r="H68" i="3"/>
  <c r="K67" i="3"/>
  <c r="H67" i="3"/>
  <c r="K65" i="3"/>
  <c r="H65" i="3"/>
  <c r="K64" i="3"/>
  <c r="H64" i="3"/>
  <c r="K63" i="3"/>
  <c r="H63" i="3"/>
  <c r="K62" i="3"/>
  <c r="H62" i="3"/>
  <c r="K61" i="3"/>
  <c r="H61" i="3"/>
  <c r="K60" i="3"/>
  <c r="K59" i="3"/>
  <c r="K58" i="3"/>
  <c r="H58" i="3"/>
  <c r="K57" i="3"/>
  <c r="H57" i="3"/>
  <c r="K56" i="3"/>
  <c r="H56" i="3"/>
  <c r="K55" i="3"/>
  <c r="H55" i="3"/>
  <c r="K54" i="3"/>
  <c r="H54" i="3"/>
  <c r="K53" i="3"/>
  <c r="H53" i="3"/>
  <c r="K52" i="3"/>
  <c r="H52" i="3"/>
  <c r="K51" i="3"/>
  <c r="H51" i="3"/>
  <c r="K50" i="3"/>
  <c r="H50" i="3"/>
  <c r="K49" i="3"/>
  <c r="K48" i="3"/>
  <c r="K22" i="3"/>
  <c r="H204" i="3" l="1"/>
  <c r="H71" i="3"/>
  <c r="H83" i="3"/>
  <c r="H60" i="3"/>
  <c r="H183" i="3"/>
  <c r="H49" i="3"/>
  <c r="H213" i="3"/>
  <c r="K96" i="3"/>
  <c r="H196" i="3"/>
  <c r="L193" i="2" l="1"/>
  <c r="L192" i="2"/>
  <c r="L189" i="2"/>
  <c r="L188" i="2"/>
  <c r="L187" i="2"/>
  <c r="L186" i="2"/>
  <c r="L185" i="2"/>
  <c r="L184" i="2"/>
  <c r="L183" i="2"/>
  <c r="L182" i="2"/>
  <c r="L181" i="2"/>
  <c r="L180" i="2"/>
  <c r="L179" i="2" s="1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4" i="2"/>
  <c r="L93" i="2"/>
  <c r="L90" i="2"/>
  <c r="L89" i="2"/>
  <c r="L88" i="2"/>
  <c r="L87" i="2"/>
  <c r="L86" i="2"/>
  <c r="L85" i="2"/>
  <c r="L84" i="2"/>
  <c r="L81" i="2"/>
  <c r="L80" i="2"/>
  <c r="L79" i="2"/>
  <c r="L78" i="2"/>
  <c r="L77" i="2"/>
  <c r="L74" i="2"/>
  <c r="L73" i="2"/>
  <c r="L72" i="2"/>
  <c r="L71" i="2"/>
  <c r="L70" i="2"/>
  <c r="L69" i="2"/>
  <c r="L66" i="2"/>
  <c r="L65" i="2"/>
  <c r="L64" i="2"/>
  <c r="L63" i="2"/>
  <c r="L62" i="2" s="1"/>
  <c r="L58" i="2"/>
  <c r="L57" i="2"/>
  <c r="L56" i="2"/>
  <c r="L55" i="2"/>
  <c r="L52" i="2"/>
  <c r="L47" i="2"/>
  <c r="L46" i="2"/>
  <c r="L45" i="2"/>
  <c r="L44" i="2"/>
  <c r="L43" i="2"/>
  <c r="L42" i="2"/>
  <c r="L41" i="2"/>
  <c r="L40" i="2"/>
  <c r="L39" i="2"/>
  <c r="L38" i="2"/>
  <c r="L37" i="2"/>
  <c r="L25" i="2"/>
  <c r="L22" i="2" s="1"/>
  <c r="L24" i="2"/>
  <c r="L23" i="2"/>
  <c r="L17" i="2"/>
  <c r="L16" i="2" s="1"/>
  <c r="L197" i="2" s="1"/>
  <c r="L34" i="2"/>
  <c r="L33" i="2"/>
  <c r="L32" i="2"/>
  <c r="L31" i="2"/>
  <c r="L30" i="2"/>
  <c r="L27" i="2" s="1"/>
  <c r="L29" i="2"/>
  <c r="L28" i="2"/>
  <c r="K193" i="2"/>
  <c r="L191" i="2"/>
  <c r="L205" i="2" s="1"/>
  <c r="K192" i="2"/>
  <c r="L190" i="2"/>
  <c r="K190" i="2"/>
  <c r="K189" i="2"/>
  <c r="K188" i="2"/>
  <c r="K187" i="2"/>
  <c r="K186" i="2"/>
  <c r="K185" i="2"/>
  <c r="K184" i="2"/>
  <c r="K183" i="2"/>
  <c r="K182" i="2"/>
  <c r="K181" i="2"/>
  <c r="K180" i="2"/>
  <c r="L178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L137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L117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L95" i="2"/>
  <c r="K95" i="2"/>
  <c r="K94" i="2"/>
  <c r="K93" i="2"/>
  <c r="K92" i="2" s="1"/>
  <c r="K203" i="2" s="1"/>
  <c r="L91" i="2"/>
  <c r="K91" i="2"/>
  <c r="K90" i="2"/>
  <c r="K89" i="2"/>
  <c r="K88" i="2"/>
  <c r="K87" i="2"/>
  <c r="K86" i="2"/>
  <c r="K85" i="2"/>
  <c r="L83" i="2"/>
  <c r="L202" i="2" s="1"/>
  <c r="K84" i="2"/>
  <c r="L82" i="2"/>
  <c r="K82" i="2"/>
  <c r="K81" i="2"/>
  <c r="K80" i="2"/>
  <c r="K79" i="2"/>
  <c r="K78" i="2"/>
  <c r="K77" i="2"/>
  <c r="L75" i="2"/>
  <c r="K75" i="2"/>
  <c r="K74" i="2"/>
  <c r="K73" i="2"/>
  <c r="K72" i="2"/>
  <c r="K71" i="2"/>
  <c r="K70" i="2"/>
  <c r="K69" i="2"/>
  <c r="L67" i="2"/>
  <c r="K67" i="2"/>
  <c r="K66" i="2"/>
  <c r="K65" i="2"/>
  <c r="K64" i="2"/>
  <c r="K63" i="2"/>
  <c r="L59" i="2"/>
  <c r="K59" i="2"/>
  <c r="K58" i="2"/>
  <c r="K57" i="2"/>
  <c r="K56" i="2"/>
  <c r="K55" i="2"/>
  <c r="L53" i="2"/>
  <c r="K53" i="2"/>
  <c r="L51" i="2"/>
  <c r="K52" i="2"/>
  <c r="K51" i="2" s="1"/>
  <c r="L48" i="2"/>
  <c r="K48" i="2"/>
  <c r="K47" i="2"/>
  <c r="K46" i="2"/>
  <c r="K45" i="2"/>
  <c r="K44" i="2"/>
  <c r="K43" i="2"/>
  <c r="K42" i="2"/>
  <c r="K41" i="2"/>
  <c r="K40" i="2"/>
  <c r="K39" i="2"/>
  <c r="K38" i="2"/>
  <c r="K37" i="2"/>
  <c r="L35" i="2"/>
  <c r="K35" i="2"/>
  <c r="K34" i="2"/>
  <c r="K33" i="2"/>
  <c r="K32" i="2"/>
  <c r="K31" i="2"/>
  <c r="K30" i="2"/>
  <c r="K29" i="2"/>
  <c r="K28" i="2"/>
  <c r="L26" i="2"/>
  <c r="K26" i="2"/>
  <c r="K25" i="2"/>
  <c r="K24" i="2"/>
  <c r="K23" i="2"/>
  <c r="L21" i="2"/>
  <c r="K21" i="2"/>
  <c r="L19" i="2"/>
  <c r="K19" i="2"/>
  <c r="L18" i="2"/>
  <c r="K18" i="2"/>
  <c r="K17" i="2"/>
  <c r="I228" i="2"/>
  <c r="B205" i="2"/>
  <c r="A205" i="2"/>
  <c r="B204" i="2"/>
  <c r="A204" i="2"/>
  <c r="B203" i="2"/>
  <c r="A203" i="2"/>
  <c r="B202" i="2"/>
  <c r="A202" i="2"/>
  <c r="B201" i="2"/>
  <c r="A201" i="2"/>
  <c r="B200" i="2"/>
  <c r="A200" i="2"/>
  <c r="B199" i="2"/>
  <c r="A199" i="2"/>
  <c r="B198" i="2"/>
  <c r="A198" i="2"/>
  <c r="B197" i="2"/>
  <c r="A197" i="2"/>
  <c r="O193" i="2"/>
  <c r="J193" i="2"/>
  <c r="O192" i="2"/>
  <c r="J192" i="2"/>
  <c r="O191" i="2"/>
  <c r="O190" i="2"/>
  <c r="O189" i="2"/>
  <c r="J189" i="2"/>
  <c r="O188" i="2"/>
  <c r="J188" i="2"/>
  <c r="O187" i="2"/>
  <c r="J187" i="2"/>
  <c r="O186" i="2"/>
  <c r="J186" i="2"/>
  <c r="O185" i="2"/>
  <c r="J185" i="2"/>
  <c r="O184" i="2"/>
  <c r="J184" i="2"/>
  <c r="O183" i="2"/>
  <c r="J183" i="2"/>
  <c r="O182" i="2"/>
  <c r="J182" i="2"/>
  <c r="O181" i="2"/>
  <c r="J181" i="2"/>
  <c r="O180" i="2"/>
  <c r="J180" i="2"/>
  <c r="O179" i="2"/>
  <c r="O178" i="2"/>
  <c r="O177" i="2"/>
  <c r="J177" i="2"/>
  <c r="O176" i="2"/>
  <c r="J176" i="2"/>
  <c r="O175" i="2"/>
  <c r="J175" i="2"/>
  <c r="O174" i="2"/>
  <c r="J174" i="2"/>
  <c r="O173" i="2"/>
  <c r="J173" i="2"/>
  <c r="O172" i="2"/>
  <c r="J172" i="2"/>
  <c r="O171" i="2"/>
  <c r="J171" i="2"/>
  <c r="O170" i="2"/>
  <c r="J170" i="2"/>
  <c r="O169" i="2"/>
  <c r="J169" i="2"/>
  <c r="O168" i="2"/>
  <c r="J168" i="2"/>
  <c r="O167" i="2"/>
  <c r="J167" i="2"/>
  <c r="O166" i="2"/>
  <c r="J166" i="2"/>
  <c r="O165" i="2"/>
  <c r="J165" i="2"/>
  <c r="O164" i="2"/>
  <c r="J164" i="2"/>
  <c r="O163" i="2"/>
  <c r="J163" i="2"/>
  <c r="O162" i="2"/>
  <c r="J162" i="2"/>
  <c r="O161" i="2"/>
  <c r="J161" i="2"/>
  <c r="O160" i="2"/>
  <c r="J160" i="2"/>
  <c r="O159" i="2"/>
  <c r="J159" i="2"/>
  <c r="O158" i="2"/>
  <c r="J158" i="2"/>
  <c r="O157" i="2"/>
  <c r="J157" i="2"/>
  <c r="O156" i="2"/>
  <c r="J156" i="2"/>
  <c r="O155" i="2"/>
  <c r="J155" i="2"/>
  <c r="O154" i="2"/>
  <c r="J154" i="2"/>
  <c r="O153" i="2"/>
  <c r="J153" i="2"/>
  <c r="O152" i="2"/>
  <c r="J152" i="2"/>
  <c r="O151" i="2"/>
  <c r="J151" i="2"/>
  <c r="O150" i="2"/>
  <c r="J150" i="2"/>
  <c r="O149" i="2"/>
  <c r="J149" i="2"/>
  <c r="O148" i="2"/>
  <c r="J148" i="2"/>
  <c r="O147" i="2"/>
  <c r="J147" i="2"/>
  <c r="O146" i="2"/>
  <c r="J146" i="2"/>
  <c r="O145" i="2"/>
  <c r="J145" i="2"/>
  <c r="O144" i="2"/>
  <c r="J144" i="2"/>
  <c r="O143" i="2"/>
  <c r="J143" i="2"/>
  <c r="O142" i="2"/>
  <c r="J142" i="2"/>
  <c r="O141" i="2"/>
  <c r="J141" i="2"/>
  <c r="O140" i="2"/>
  <c r="J140" i="2"/>
  <c r="O139" i="2"/>
  <c r="J139" i="2"/>
  <c r="J138" i="2" s="1"/>
  <c r="O138" i="2"/>
  <c r="O137" i="2"/>
  <c r="O136" i="2"/>
  <c r="J136" i="2"/>
  <c r="O135" i="2"/>
  <c r="J135" i="2"/>
  <c r="O134" i="2"/>
  <c r="J134" i="2"/>
  <c r="O133" i="2"/>
  <c r="J133" i="2"/>
  <c r="O132" i="2"/>
  <c r="J132" i="2"/>
  <c r="O131" i="2"/>
  <c r="J131" i="2"/>
  <c r="O130" i="2"/>
  <c r="J130" i="2"/>
  <c r="O129" i="2"/>
  <c r="J129" i="2"/>
  <c r="O128" i="2"/>
  <c r="J128" i="2"/>
  <c r="O127" i="2"/>
  <c r="J127" i="2"/>
  <c r="O126" i="2"/>
  <c r="J126" i="2"/>
  <c r="O125" i="2"/>
  <c r="J125" i="2"/>
  <c r="O124" i="2"/>
  <c r="J124" i="2"/>
  <c r="O123" i="2"/>
  <c r="J123" i="2"/>
  <c r="O122" i="2"/>
  <c r="J122" i="2"/>
  <c r="O121" i="2"/>
  <c r="J121" i="2"/>
  <c r="O120" i="2"/>
  <c r="J120" i="2"/>
  <c r="J118" i="2" s="1"/>
  <c r="O119" i="2"/>
  <c r="J119" i="2"/>
  <c r="O118" i="2"/>
  <c r="O117" i="2"/>
  <c r="O116" i="2"/>
  <c r="J116" i="2"/>
  <c r="O115" i="2"/>
  <c r="J115" i="2"/>
  <c r="O114" i="2"/>
  <c r="J114" i="2"/>
  <c r="O113" i="2"/>
  <c r="J113" i="2"/>
  <c r="O112" i="2"/>
  <c r="J112" i="2"/>
  <c r="O111" i="2"/>
  <c r="J111" i="2"/>
  <c r="O110" i="2"/>
  <c r="J110" i="2"/>
  <c r="O109" i="2"/>
  <c r="J109" i="2"/>
  <c r="O108" i="2"/>
  <c r="J108" i="2"/>
  <c r="O107" i="2"/>
  <c r="J107" i="2"/>
  <c r="O106" i="2"/>
  <c r="J106" i="2"/>
  <c r="O105" i="2"/>
  <c r="J105" i="2"/>
  <c r="O104" i="2"/>
  <c r="J104" i="2"/>
  <c r="O103" i="2"/>
  <c r="J103" i="2"/>
  <c r="O102" i="2"/>
  <c r="J102" i="2"/>
  <c r="O101" i="2"/>
  <c r="J101" i="2"/>
  <c r="O100" i="2"/>
  <c r="J100" i="2"/>
  <c r="O99" i="2"/>
  <c r="J99" i="2"/>
  <c r="O98" i="2"/>
  <c r="J98" i="2"/>
  <c r="O97" i="2"/>
  <c r="O96" i="2"/>
  <c r="O95" i="2"/>
  <c r="O94" i="2"/>
  <c r="J94" i="2"/>
  <c r="O93" i="2"/>
  <c r="J93" i="2"/>
  <c r="O92" i="2"/>
  <c r="O91" i="2"/>
  <c r="O90" i="2"/>
  <c r="J90" i="2"/>
  <c r="O89" i="2"/>
  <c r="J89" i="2"/>
  <c r="O88" i="2"/>
  <c r="J88" i="2"/>
  <c r="O87" i="2"/>
  <c r="J87" i="2"/>
  <c r="O86" i="2"/>
  <c r="J86" i="2"/>
  <c r="O85" i="2"/>
  <c r="J85" i="2"/>
  <c r="O84" i="2"/>
  <c r="J84" i="2"/>
  <c r="O83" i="2"/>
  <c r="O82" i="2"/>
  <c r="O81" i="2"/>
  <c r="J81" i="2"/>
  <c r="O80" i="2"/>
  <c r="J80" i="2"/>
  <c r="O79" i="2"/>
  <c r="J79" i="2"/>
  <c r="O78" i="2"/>
  <c r="J78" i="2"/>
  <c r="O77" i="2"/>
  <c r="J77" i="2"/>
  <c r="O76" i="2"/>
  <c r="O75" i="2"/>
  <c r="O74" i="2"/>
  <c r="J74" i="2"/>
  <c r="O73" i="2"/>
  <c r="J73" i="2"/>
  <c r="O72" i="2"/>
  <c r="J72" i="2"/>
  <c r="O71" i="2"/>
  <c r="J71" i="2"/>
  <c r="O70" i="2"/>
  <c r="J70" i="2"/>
  <c r="O69" i="2"/>
  <c r="J69" i="2"/>
  <c r="O68" i="2"/>
  <c r="O67" i="2"/>
  <c r="O66" i="2"/>
  <c r="J66" i="2"/>
  <c r="O65" i="2"/>
  <c r="J65" i="2"/>
  <c r="O64" i="2"/>
  <c r="J64" i="2"/>
  <c r="O63" i="2"/>
  <c r="J63" i="2"/>
  <c r="O62" i="2"/>
  <c r="O61" i="2"/>
  <c r="O60" i="2"/>
  <c r="O59" i="2"/>
  <c r="O58" i="2"/>
  <c r="J58" i="2"/>
  <c r="O57" i="2"/>
  <c r="J57" i="2"/>
  <c r="O56" i="2"/>
  <c r="J56" i="2"/>
  <c r="J54" i="2" s="1"/>
  <c r="O55" i="2"/>
  <c r="J55" i="2"/>
  <c r="O54" i="2"/>
  <c r="O53" i="2"/>
  <c r="O52" i="2"/>
  <c r="J52" i="2"/>
  <c r="O51" i="2"/>
  <c r="O50" i="2"/>
  <c r="O49" i="2"/>
  <c r="O48" i="2"/>
  <c r="J47" i="2"/>
  <c r="J46" i="2"/>
  <c r="J45" i="2"/>
  <c r="J44" i="2"/>
  <c r="J43" i="2"/>
  <c r="J42" i="2"/>
  <c r="J41" i="2"/>
  <c r="J40" i="2"/>
  <c r="J39" i="2"/>
  <c r="J38" i="2"/>
  <c r="O37" i="2"/>
  <c r="J37" i="2"/>
  <c r="O36" i="2"/>
  <c r="O35" i="2"/>
  <c r="J34" i="2"/>
  <c r="J33" i="2"/>
  <c r="J32" i="2"/>
  <c r="J31" i="2"/>
  <c r="O30" i="2"/>
  <c r="J30" i="2"/>
  <c r="O29" i="2"/>
  <c r="J29" i="2"/>
  <c r="O28" i="2"/>
  <c r="J28" i="2"/>
  <c r="O27" i="2"/>
  <c r="O26" i="2"/>
  <c r="O25" i="2"/>
  <c r="J25" i="2"/>
  <c r="O24" i="2"/>
  <c r="J24" i="2"/>
  <c r="O23" i="2"/>
  <c r="J23" i="2"/>
  <c r="O22" i="2"/>
  <c r="O21" i="2"/>
  <c r="O20" i="2"/>
  <c r="O19" i="2"/>
  <c r="O18" i="2"/>
  <c r="J18" i="2"/>
  <c r="O17" i="2"/>
  <c r="J17" i="2"/>
  <c r="J16" i="2"/>
  <c r="J197" i="2" s="1"/>
  <c r="L20" i="2" l="1"/>
  <c r="L198" i="2" s="1"/>
  <c r="J27" i="2"/>
  <c r="K62" i="2"/>
  <c r="K98" i="2"/>
  <c r="K118" i="2"/>
  <c r="K138" i="2"/>
  <c r="L54" i="2"/>
  <c r="L68" i="2"/>
  <c r="L98" i="2"/>
  <c r="O207" i="2"/>
  <c r="J62" i="2"/>
  <c r="K16" i="2"/>
  <c r="K197" i="2" s="1"/>
  <c r="L138" i="2"/>
  <c r="K49" i="2"/>
  <c r="K200" i="2" s="1"/>
  <c r="K54" i="2"/>
  <c r="K83" i="2"/>
  <c r="K202" i="2" s="1"/>
  <c r="K191" i="2"/>
  <c r="K205" i="2" s="1"/>
  <c r="L92" i="2"/>
  <c r="L203" i="2" s="1"/>
  <c r="K22" i="2"/>
  <c r="K27" i="2"/>
  <c r="K36" i="2"/>
  <c r="K199" i="2" s="1"/>
  <c r="K68" i="2"/>
  <c r="K60" i="2" s="1"/>
  <c r="K201" i="2" s="1"/>
  <c r="K76" i="2"/>
  <c r="K179" i="2"/>
  <c r="K96" i="2" s="1"/>
  <c r="K204" i="2" s="1"/>
  <c r="L36" i="2"/>
  <c r="L199" i="2" s="1"/>
  <c r="L76" i="2"/>
  <c r="L118" i="2"/>
  <c r="L96" i="2" s="1"/>
  <c r="L204" i="2" s="1"/>
  <c r="L60" i="2"/>
  <c r="L201" i="2" s="1"/>
  <c r="L49" i="2"/>
  <c r="L200" i="2" s="1"/>
  <c r="J22" i="2"/>
  <c r="J20" i="2" s="1"/>
  <c r="J198" i="2" s="1"/>
  <c r="J36" i="2"/>
  <c r="J199" i="2" s="1"/>
  <c r="J51" i="2"/>
  <c r="J49" i="2" s="1"/>
  <c r="J200" i="2" s="1"/>
  <c r="J68" i="2"/>
  <c r="J76" i="2"/>
  <c r="J83" i="2"/>
  <c r="J202" i="2" s="1"/>
  <c r="J92" i="2"/>
  <c r="J203" i="2" s="1"/>
  <c r="J179" i="2"/>
  <c r="J96" i="2" s="1"/>
  <c r="J204" i="2" s="1"/>
  <c r="J191" i="2"/>
  <c r="J205" i="2" s="1"/>
  <c r="L207" i="2" l="1"/>
  <c r="K20" i="2"/>
  <c r="K198" i="2" s="1"/>
  <c r="K207" i="2" s="1"/>
  <c r="J60" i="2"/>
  <c r="J201" i="2" s="1"/>
  <c r="J207" i="2" s="1"/>
  <c r="M185" i="2" s="1"/>
  <c r="M184" i="2" l="1"/>
  <c r="M128" i="2"/>
  <c r="M186" i="2"/>
  <c r="M40" i="2"/>
  <c r="M124" i="2"/>
  <c r="M90" i="2"/>
  <c r="M106" i="2"/>
  <c r="M105" i="2"/>
  <c r="M156" i="2"/>
  <c r="M88" i="2"/>
  <c r="M150" i="2"/>
  <c r="M29" i="2"/>
  <c r="M182" i="2"/>
  <c r="M37" i="2"/>
  <c r="M69" i="2"/>
  <c r="M145" i="2"/>
  <c r="M172" i="2"/>
  <c r="M140" i="2"/>
  <c r="M108" i="2"/>
  <c r="M56" i="2"/>
  <c r="M166" i="2"/>
  <c r="M130" i="2"/>
  <c r="M25" i="2"/>
  <c r="M160" i="2"/>
  <c r="M80" i="2"/>
  <c r="M146" i="2"/>
  <c r="M66" i="2"/>
  <c r="M28" i="2"/>
  <c r="M44" i="2"/>
  <c r="M85" i="2"/>
  <c r="M125" i="2"/>
  <c r="M161" i="2"/>
  <c r="M177" i="2"/>
  <c r="M110" i="2"/>
  <c r="M70" i="2"/>
  <c r="M39" i="2"/>
  <c r="M176" i="2"/>
  <c r="M144" i="2"/>
  <c r="M112" i="2"/>
  <c r="M64" i="2"/>
  <c r="M162" i="2"/>
  <c r="M126" i="2"/>
  <c r="M86" i="2"/>
  <c r="M32" i="2"/>
  <c r="M18" i="2"/>
  <c r="M34" i="2"/>
  <c r="M42" i="2"/>
  <c r="M57" i="2"/>
  <c r="M77" i="2"/>
  <c r="M93" i="2"/>
  <c r="M113" i="2"/>
  <c r="M133" i="2"/>
  <c r="M153" i="2"/>
  <c r="M169" i="2"/>
  <c r="M187" i="2"/>
  <c r="M175" i="2"/>
  <c r="M167" i="2"/>
  <c r="M159" i="2"/>
  <c r="M151" i="2"/>
  <c r="M143" i="2"/>
  <c r="M135" i="2"/>
  <c r="M127" i="2"/>
  <c r="M119" i="2"/>
  <c r="M111" i="2"/>
  <c r="M103" i="2"/>
  <c r="M87" i="2"/>
  <c r="M71" i="2"/>
  <c r="M55" i="2"/>
  <c r="M189" i="2"/>
  <c r="M181" i="2"/>
  <c r="M173" i="2"/>
  <c r="M165" i="2"/>
  <c r="M157" i="2"/>
  <c r="M149" i="2"/>
  <c r="M141" i="2"/>
  <c r="M129" i="2"/>
  <c r="M121" i="2"/>
  <c r="M109" i="2"/>
  <c r="M101" i="2"/>
  <c r="M89" i="2"/>
  <c r="M81" i="2"/>
  <c r="M73" i="2"/>
  <c r="M65" i="2"/>
  <c r="M45" i="2"/>
  <c r="M43" i="2"/>
  <c r="M41" i="2"/>
  <c r="M38" i="2"/>
  <c r="M30" i="2"/>
  <c r="M24" i="2"/>
  <c r="M31" i="2"/>
  <c r="M23" i="2"/>
  <c r="M47" i="2"/>
  <c r="M74" i="2"/>
  <c r="M94" i="2"/>
  <c r="M92" i="2" s="1"/>
  <c r="M203" i="2" s="1"/>
  <c r="M114" i="2"/>
  <c r="M134" i="2"/>
  <c r="M154" i="2"/>
  <c r="M170" i="2"/>
  <c r="M46" i="2"/>
  <c r="M72" i="2"/>
  <c r="M104" i="2"/>
  <c r="M120" i="2"/>
  <c r="M136" i="2"/>
  <c r="M152" i="2"/>
  <c r="M168" i="2"/>
  <c r="M188" i="2"/>
  <c r="M33" i="2"/>
  <c r="M17" i="2"/>
  <c r="M58" i="2"/>
  <c r="M78" i="2"/>
  <c r="M102" i="2"/>
  <c r="M122" i="2"/>
  <c r="M142" i="2"/>
  <c r="M158" i="2"/>
  <c r="M174" i="2"/>
  <c r="M52" i="2"/>
  <c r="M51" i="2" s="1"/>
  <c r="M84" i="2"/>
  <c r="M100" i="2"/>
  <c r="M116" i="2"/>
  <c r="M132" i="2"/>
  <c r="M148" i="2"/>
  <c r="M164" i="2"/>
  <c r="M180" i="2"/>
  <c r="M192" i="2"/>
  <c r="M183" i="2"/>
  <c r="M171" i="2"/>
  <c r="M163" i="2"/>
  <c r="M155" i="2"/>
  <c r="M147" i="2"/>
  <c r="M139" i="2"/>
  <c r="M131" i="2"/>
  <c r="M123" i="2"/>
  <c r="M115" i="2"/>
  <c r="M107" i="2"/>
  <c r="M99" i="2"/>
  <c r="M79" i="2"/>
  <c r="M63" i="2"/>
  <c r="M193" i="2"/>
  <c r="M16" i="2" l="1"/>
  <c r="M197" i="2" s="1"/>
  <c r="M62" i="2"/>
  <c r="M179" i="2"/>
  <c r="M36" i="2"/>
  <c r="M199" i="2" s="1"/>
  <c r="M83" i="2"/>
  <c r="M202" i="2" s="1"/>
  <c r="M54" i="2"/>
  <c r="M68" i="2"/>
  <c r="M27" i="2"/>
  <c r="M22" i="2"/>
  <c r="M20" i="2" s="1"/>
  <c r="M198" i="2" s="1"/>
  <c r="M138" i="2"/>
  <c r="M191" i="2"/>
  <c r="M205" i="2" s="1"/>
  <c r="M49" i="2"/>
  <c r="M200" i="2" s="1"/>
  <c r="M98" i="2"/>
  <c r="M76" i="2"/>
  <c r="M118" i="2"/>
  <c r="M60" i="2" l="1"/>
  <c r="M201" i="2" s="1"/>
  <c r="M96" i="2"/>
  <c r="M204" i="2" s="1"/>
  <c r="H39" i="1"/>
  <c r="H40" i="1"/>
  <c r="H41" i="1"/>
  <c r="H42" i="1"/>
  <c r="H43" i="1"/>
  <c r="H44" i="1"/>
  <c r="H45" i="1"/>
  <c r="H46" i="1"/>
  <c r="H47" i="1"/>
  <c r="H31" i="1"/>
  <c r="H32" i="1"/>
  <c r="M207" i="2" l="1"/>
  <c r="B205" i="1"/>
  <c r="A205" i="1"/>
  <c r="B204" i="1"/>
  <c r="A204" i="1"/>
  <c r="B203" i="1"/>
  <c r="A203" i="1"/>
  <c r="B202" i="1"/>
  <c r="A202" i="1"/>
  <c r="B201" i="1"/>
  <c r="A201" i="1"/>
  <c r="B200" i="1"/>
  <c r="A200" i="1"/>
  <c r="B199" i="1"/>
  <c r="A199" i="1"/>
  <c r="B198" i="1"/>
  <c r="A198" i="1"/>
  <c r="B197" i="1"/>
  <c r="A197" i="1"/>
  <c r="K193" i="1"/>
  <c r="H193" i="1"/>
  <c r="K192" i="1"/>
  <c r="H192" i="1"/>
  <c r="K191" i="1"/>
  <c r="K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K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H118" i="1" s="1"/>
  <c r="K118" i="1"/>
  <c r="K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H98" i="1" s="1"/>
  <c r="K98" i="1"/>
  <c r="K97" i="1"/>
  <c r="K96" i="1"/>
  <c r="K95" i="1"/>
  <c r="K94" i="1"/>
  <c r="H94" i="1"/>
  <c r="K93" i="1"/>
  <c r="H93" i="1"/>
  <c r="K92" i="1"/>
  <c r="K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K82" i="1"/>
  <c r="K81" i="1"/>
  <c r="H81" i="1"/>
  <c r="K80" i="1"/>
  <c r="H80" i="1"/>
  <c r="K79" i="1"/>
  <c r="H79" i="1"/>
  <c r="K78" i="1"/>
  <c r="H78" i="1"/>
  <c r="K77" i="1"/>
  <c r="H77" i="1"/>
  <c r="K76" i="1"/>
  <c r="K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K67" i="1"/>
  <c r="K66" i="1"/>
  <c r="H66" i="1"/>
  <c r="K65" i="1"/>
  <c r="H65" i="1"/>
  <c r="K64" i="1"/>
  <c r="H64" i="1"/>
  <c r="K63" i="1"/>
  <c r="H63" i="1"/>
  <c r="H62" i="1" s="1"/>
  <c r="K62" i="1"/>
  <c r="K61" i="1"/>
  <c r="K60" i="1"/>
  <c r="K59" i="1"/>
  <c r="K58" i="1"/>
  <c r="H58" i="1"/>
  <c r="K57" i="1"/>
  <c r="H57" i="1"/>
  <c r="K56" i="1"/>
  <c r="H56" i="1"/>
  <c r="K55" i="1"/>
  <c r="H55" i="1"/>
  <c r="K54" i="1"/>
  <c r="K53" i="1"/>
  <c r="K52" i="1"/>
  <c r="H52" i="1"/>
  <c r="K51" i="1"/>
  <c r="K50" i="1"/>
  <c r="K49" i="1"/>
  <c r="K48" i="1"/>
  <c r="K39" i="1"/>
  <c r="K38" i="1"/>
  <c r="H38" i="1"/>
  <c r="K37" i="1"/>
  <c r="H37" i="1"/>
  <c r="K36" i="1"/>
  <c r="K35" i="1"/>
  <c r="K34" i="1"/>
  <c r="H34" i="1"/>
  <c r="K33" i="1"/>
  <c r="H33" i="1"/>
  <c r="K30" i="1"/>
  <c r="H30" i="1"/>
  <c r="K29" i="1"/>
  <c r="H29" i="1"/>
  <c r="K28" i="1"/>
  <c r="H28" i="1"/>
  <c r="K27" i="1"/>
  <c r="K26" i="1"/>
  <c r="K25" i="1"/>
  <c r="H25" i="1"/>
  <c r="K24" i="1"/>
  <c r="H24" i="1"/>
  <c r="H22" i="1" s="1"/>
  <c r="K23" i="1"/>
  <c r="H23" i="1"/>
  <c r="K22" i="1"/>
  <c r="K21" i="1"/>
  <c r="K20" i="1"/>
  <c r="K19" i="1"/>
  <c r="K18" i="1"/>
  <c r="H18" i="1"/>
  <c r="K17" i="1"/>
  <c r="H17" i="1"/>
  <c r="H36" i="1" l="1"/>
  <c r="H199" i="1" s="1"/>
  <c r="H54" i="1"/>
  <c r="K207" i="1"/>
  <c r="H16" i="1"/>
  <c r="H197" i="1" s="1"/>
  <c r="H27" i="1"/>
  <c r="H20" i="1" s="1"/>
  <c r="H198" i="1" s="1"/>
  <c r="H51" i="1"/>
  <c r="H49" i="1" s="1"/>
  <c r="H200" i="1" s="1"/>
  <c r="H68" i="1"/>
  <c r="H76" i="1"/>
  <c r="H83" i="1"/>
  <c r="H202" i="1" s="1"/>
  <c r="H92" i="1"/>
  <c r="H203" i="1" s="1"/>
  <c r="H179" i="1"/>
  <c r="H96" i="1" s="1"/>
  <c r="H204" i="1" s="1"/>
  <c r="H191" i="1"/>
  <c r="H205" i="1" s="1"/>
  <c r="H60" i="1" l="1"/>
  <c r="H201" i="1" s="1"/>
  <c r="H207" i="1" s="1"/>
  <c r="I46" i="1" l="1"/>
  <c r="I40" i="1"/>
  <c r="I47" i="1"/>
  <c r="I43" i="1"/>
  <c r="I39" i="1"/>
  <c r="I42" i="1"/>
  <c r="I44" i="1"/>
  <c r="I45" i="1"/>
  <c r="I41" i="1"/>
  <c r="I31" i="1"/>
  <c r="I32" i="1"/>
  <c r="I187" i="1"/>
  <c r="I183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87" i="1"/>
  <c r="I79" i="1"/>
  <c r="I71" i="1"/>
  <c r="I63" i="1"/>
  <c r="I55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3" i="1"/>
  <c r="I129" i="1"/>
  <c r="I125" i="1"/>
  <c r="I121" i="1"/>
  <c r="I113" i="1"/>
  <c r="I109" i="1"/>
  <c r="I105" i="1"/>
  <c r="I101" i="1"/>
  <c r="I93" i="1"/>
  <c r="I89" i="1"/>
  <c r="I85" i="1"/>
  <c r="I81" i="1"/>
  <c r="I77" i="1"/>
  <c r="I73" i="1"/>
  <c r="I69" i="1"/>
  <c r="I65" i="1"/>
  <c r="I57" i="1"/>
  <c r="I38" i="1"/>
  <c r="I33" i="1"/>
  <c r="I29" i="1"/>
  <c r="I25" i="1"/>
  <c r="I23" i="1"/>
  <c r="I17" i="1"/>
  <c r="I28" i="1"/>
  <c r="I34" i="1"/>
  <c r="I66" i="1"/>
  <c r="I74" i="1"/>
  <c r="I86" i="1"/>
  <c r="I94" i="1"/>
  <c r="I106" i="1"/>
  <c r="I114" i="1"/>
  <c r="I126" i="1"/>
  <c r="I134" i="1"/>
  <c r="I146" i="1"/>
  <c r="I154" i="1"/>
  <c r="I162" i="1"/>
  <c r="I170" i="1"/>
  <c r="I182" i="1"/>
  <c r="I37" i="1"/>
  <c r="I64" i="1"/>
  <c r="I72" i="1"/>
  <c r="I80" i="1"/>
  <c r="I104" i="1"/>
  <c r="I112" i="1"/>
  <c r="I120" i="1"/>
  <c r="I128" i="1"/>
  <c r="I136" i="1"/>
  <c r="I144" i="1"/>
  <c r="I152" i="1"/>
  <c r="I160" i="1"/>
  <c r="I168" i="1"/>
  <c r="I176" i="1"/>
  <c r="I188" i="1"/>
  <c r="I18" i="1"/>
  <c r="I24" i="1"/>
  <c r="I30" i="1"/>
  <c r="I58" i="1"/>
  <c r="I70" i="1"/>
  <c r="I78" i="1"/>
  <c r="I90" i="1"/>
  <c r="I102" i="1"/>
  <c r="I110" i="1"/>
  <c r="I122" i="1"/>
  <c r="I130" i="1"/>
  <c r="I142" i="1"/>
  <c r="I150" i="1"/>
  <c r="I158" i="1"/>
  <c r="I166" i="1"/>
  <c r="I174" i="1"/>
  <c r="I186" i="1"/>
  <c r="I52" i="1"/>
  <c r="I51" i="1" s="1"/>
  <c r="I56" i="1"/>
  <c r="I84" i="1"/>
  <c r="I88" i="1"/>
  <c r="I100" i="1"/>
  <c r="I108" i="1"/>
  <c r="I116" i="1"/>
  <c r="I124" i="1"/>
  <c r="I132" i="1"/>
  <c r="I140" i="1"/>
  <c r="I148" i="1"/>
  <c r="I156" i="1"/>
  <c r="I164" i="1"/>
  <c r="I172" i="1"/>
  <c r="I180" i="1"/>
  <c r="I184" i="1"/>
  <c r="I192" i="1"/>
  <c r="I36" i="1" l="1"/>
  <c r="I199" i="1" s="1"/>
  <c r="I92" i="1"/>
  <c r="I203" i="1" s="1"/>
  <c r="I16" i="1"/>
  <c r="I197" i="1" s="1"/>
  <c r="I68" i="1"/>
  <c r="I76" i="1"/>
  <c r="I54" i="1"/>
  <c r="I49" i="1" s="1"/>
  <c r="I200" i="1" s="1"/>
  <c r="I118" i="1"/>
  <c r="I191" i="1"/>
  <c r="I205" i="1" s="1"/>
  <c r="I179" i="1"/>
  <c r="I83" i="1"/>
  <c r="I202" i="1" s="1"/>
  <c r="I27" i="1"/>
  <c r="I22" i="1"/>
  <c r="I62" i="1"/>
  <c r="I98" i="1"/>
  <c r="I138" i="1"/>
  <c r="I96" i="1" l="1"/>
  <c r="I204" i="1" s="1"/>
  <c r="I20" i="1"/>
  <c r="I198" i="1" s="1"/>
  <c r="I60" i="1"/>
  <c r="I201" i="1" s="1"/>
  <c r="I207" i="1" l="1"/>
  <c r="K190" i="3"/>
  <c r="K228" i="3" s="1"/>
  <c r="H190" i="3"/>
  <c r="H165" i="3" l="1"/>
  <c r="H22" i="3" s="1"/>
  <c r="I190" i="3" l="1"/>
  <c r="H228" i="3"/>
  <c r="I219" i="3"/>
  <c r="I183" i="3"/>
  <c r="I200" i="3"/>
  <c r="I201" i="3"/>
  <c r="I155" i="3"/>
  <c r="I149" i="3"/>
  <c r="I154" i="3"/>
  <c r="I160" i="3"/>
  <c r="I57" i="3"/>
  <c r="I185" i="3"/>
  <c r="I63" i="3"/>
  <c r="I116" i="3"/>
  <c r="I176" i="3"/>
  <c r="I104" i="3"/>
  <c r="I142" i="3"/>
  <c r="I73" i="3"/>
  <c r="I101" i="3"/>
  <c r="I117" i="3"/>
  <c r="I133" i="3"/>
  <c r="I174" i="3"/>
  <c r="I171" i="3"/>
  <c r="I206" i="3"/>
  <c r="I33" i="3"/>
  <c r="I41" i="3"/>
  <c r="I223" i="3"/>
  <c r="I188" i="3"/>
  <c r="I145" i="3"/>
  <c r="I217" i="3"/>
  <c r="I159" i="3"/>
  <c r="I184" i="3"/>
  <c r="I162" i="3"/>
  <c r="I88" i="3"/>
  <c r="I202" i="3"/>
  <c r="I93" i="3"/>
  <c r="I218" i="3"/>
  <c r="I148" i="3"/>
  <c r="I76" i="3"/>
  <c r="I122" i="3"/>
  <c r="I100" i="3"/>
  <c r="I134" i="3"/>
  <c r="I75" i="3"/>
  <c r="I105" i="3"/>
  <c r="I121" i="3"/>
  <c r="I137" i="3"/>
  <c r="I175" i="3"/>
  <c r="I210" i="3"/>
  <c r="I31" i="3"/>
  <c r="I39" i="3"/>
  <c r="I47" i="3"/>
  <c r="I224" i="3"/>
  <c r="I158" i="3"/>
  <c r="I94" i="3"/>
  <c r="I86" i="3"/>
  <c r="I62" i="3"/>
  <c r="I152" i="3"/>
  <c r="I226" i="3"/>
  <c r="I55" i="3"/>
  <c r="I222" i="3"/>
  <c r="I95" i="3"/>
  <c r="I156" i="3"/>
  <c r="I56" i="3"/>
  <c r="I106" i="3"/>
  <c r="I118" i="3"/>
  <c r="I132" i="3"/>
  <c r="I178" i="3"/>
  <c r="I166" i="3"/>
  <c r="I197" i="3"/>
  <c r="I72" i="3"/>
  <c r="I205" i="3"/>
  <c r="I153" i="3"/>
  <c r="I163" i="3"/>
  <c r="I216" i="3"/>
  <c r="I65" i="3"/>
  <c r="I130" i="3"/>
  <c r="I124" i="3"/>
  <c r="I79" i="3"/>
  <c r="I125" i="3"/>
  <c r="I207" i="3"/>
  <c r="I29" i="3"/>
  <c r="I45" i="3"/>
  <c r="I161" i="3"/>
  <c r="I186" i="3"/>
  <c r="I187" i="3"/>
  <c r="I64" i="3"/>
  <c r="I53" i="3"/>
  <c r="I54" i="3"/>
  <c r="I136" i="3"/>
  <c r="I168" i="3"/>
  <c r="I113" i="3"/>
  <c r="I167" i="3"/>
  <c r="I27" i="3"/>
  <c r="I43" i="3"/>
  <c r="I220" i="3"/>
  <c r="I90" i="3"/>
  <c r="I198" i="3"/>
  <c r="I69" i="3"/>
  <c r="I189" i="3"/>
  <c r="I87" i="3"/>
  <c r="I78" i="3"/>
  <c r="I126" i="3"/>
  <c r="I102" i="3"/>
  <c r="I120" i="3"/>
  <c r="I138" i="3"/>
  <c r="I172" i="3"/>
  <c r="I209" i="3"/>
  <c r="I77" i="3"/>
  <c r="I99" i="3"/>
  <c r="I107" i="3"/>
  <c r="I115" i="3"/>
  <c r="I123" i="3"/>
  <c r="I131" i="3"/>
  <c r="I139" i="3"/>
  <c r="I170" i="3"/>
  <c r="I192" i="3"/>
  <c r="I169" i="3"/>
  <c r="I177" i="3"/>
  <c r="I193" i="3"/>
  <c r="I82" i="3"/>
  <c r="I28" i="3"/>
  <c r="I32" i="3"/>
  <c r="I36" i="3"/>
  <c r="I40" i="3"/>
  <c r="I44" i="3"/>
  <c r="I66" i="3"/>
  <c r="I25" i="3"/>
  <c r="I214" i="3"/>
  <c r="I84" i="3"/>
  <c r="I221" i="3"/>
  <c r="I92" i="3"/>
  <c r="I98" i="3"/>
  <c r="I182" i="3"/>
  <c r="I141" i="3"/>
  <c r="I37" i="3"/>
  <c r="I225" i="3"/>
  <c r="I146" i="3"/>
  <c r="I89" i="3"/>
  <c r="I114" i="3"/>
  <c r="I129" i="3"/>
  <c r="I35" i="3"/>
  <c r="I150" i="3"/>
  <c r="I85" i="3"/>
  <c r="I68" i="3"/>
  <c r="I112" i="3"/>
  <c r="I96" i="3"/>
  <c r="I128" i="3"/>
  <c r="I194" i="3"/>
  <c r="I81" i="3"/>
  <c r="I111" i="3"/>
  <c r="I127" i="3"/>
  <c r="I143" i="3"/>
  <c r="I211" i="3"/>
  <c r="I181" i="3"/>
  <c r="I26" i="3"/>
  <c r="I34" i="3"/>
  <c r="I42" i="3"/>
  <c r="I50" i="3"/>
  <c r="I61" i="3"/>
  <c r="I199" i="3"/>
  <c r="I147" i="3"/>
  <c r="I58" i="3"/>
  <c r="I80" i="3"/>
  <c r="I109" i="3"/>
  <c r="I179" i="3"/>
  <c r="I215" i="3"/>
  <c r="I151" i="3"/>
  <c r="I91" i="3"/>
  <c r="I110" i="3"/>
  <c r="I97" i="3"/>
  <c r="I191" i="3"/>
  <c r="I157" i="3"/>
  <c r="I67" i="3"/>
  <c r="I51" i="3"/>
  <c r="I52" i="3"/>
  <c r="I140" i="3"/>
  <c r="I108" i="3"/>
  <c r="I144" i="3"/>
  <c r="I74" i="3"/>
  <c r="I103" i="3"/>
  <c r="I119" i="3"/>
  <c r="I135" i="3"/>
  <c r="I180" i="3"/>
  <c r="I173" i="3"/>
  <c r="I208" i="3"/>
  <c r="I30" i="3"/>
  <c r="I38" i="3"/>
  <c r="I46" i="3"/>
  <c r="I196" i="3" l="1"/>
  <c r="J25" i="3"/>
  <c r="J197" i="3"/>
  <c r="J72" i="3"/>
  <c r="J50" i="3"/>
  <c r="J214" i="3"/>
  <c r="J172" i="3"/>
  <c r="J146" i="3"/>
  <c r="J187" i="3"/>
  <c r="J126" i="3"/>
  <c r="J96" i="3"/>
  <c r="J185" i="3"/>
  <c r="J73" i="3"/>
  <c r="J178" i="3"/>
  <c r="J162" i="3"/>
  <c r="J144" i="3"/>
  <c r="J134" i="3"/>
  <c r="J102" i="3"/>
  <c r="J206" i="3"/>
  <c r="J97" i="3"/>
  <c r="J156" i="3"/>
  <c r="J131" i="3"/>
  <c r="J103" i="3"/>
  <c r="J132" i="3"/>
  <c r="J116" i="3"/>
  <c r="J100" i="3"/>
  <c r="J89" i="3"/>
  <c r="J76" i="3"/>
  <c r="J65" i="3"/>
  <c r="J210" i="3"/>
  <c r="J160" i="3"/>
  <c r="J121" i="3"/>
  <c r="J75" i="3"/>
  <c r="J179" i="3"/>
  <c r="J127" i="3"/>
  <c r="J99" i="3"/>
  <c r="J90" i="3"/>
  <c r="J183" i="3"/>
  <c r="J62" i="3"/>
  <c r="J147" i="3"/>
  <c r="J221" i="3"/>
  <c r="J153" i="3"/>
  <c r="J199" i="3"/>
  <c r="J82" i="3"/>
  <c r="J27" i="3"/>
  <c r="J35" i="3"/>
  <c r="J43" i="3"/>
  <c r="J28" i="3"/>
  <c r="J36" i="3"/>
  <c r="J44" i="3"/>
  <c r="J194" i="3"/>
  <c r="J192" i="3"/>
  <c r="J176" i="3"/>
  <c r="J220" i="3"/>
  <c r="J154" i="3"/>
  <c r="J174" i="3"/>
  <c r="J171" i="3"/>
  <c r="J200" i="3"/>
  <c r="J167" i="3"/>
  <c r="J130" i="3"/>
  <c r="J114" i="3"/>
  <c r="J98" i="3"/>
  <c r="J218" i="3"/>
  <c r="J173" i="3"/>
  <c r="J105" i="3"/>
  <c r="J58" i="3"/>
  <c r="J148" i="3"/>
  <c r="J123" i="3"/>
  <c r="J77" i="3"/>
  <c r="J136" i="3"/>
  <c r="J120" i="3"/>
  <c r="J104" i="3"/>
  <c r="J91" i="3"/>
  <c r="J80" i="3"/>
  <c r="J68" i="3"/>
  <c r="J202" i="3"/>
  <c r="J152" i="3"/>
  <c r="J109" i="3"/>
  <c r="J56" i="3"/>
  <c r="J169" i="3"/>
  <c r="J119" i="3"/>
  <c r="J74" i="3"/>
  <c r="J64" i="3"/>
  <c r="J94" i="3"/>
  <c r="J184" i="3"/>
  <c r="J67" i="3"/>
  <c r="J155" i="3"/>
  <c r="J225" i="3"/>
  <c r="J157" i="3"/>
  <c r="J215" i="3"/>
  <c r="J66" i="3"/>
  <c r="J15" i="3"/>
  <c r="J33" i="3"/>
  <c r="J41" i="3"/>
  <c r="J16" i="3"/>
  <c r="J30" i="3"/>
  <c r="J38" i="3"/>
  <c r="J46" i="3"/>
  <c r="J61" i="3"/>
  <c r="J205" i="3"/>
  <c r="J84" i="3"/>
  <c r="J166" i="3"/>
  <c r="J170" i="3"/>
  <c r="J158" i="3"/>
  <c r="J110" i="3"/>
  <c r="J115" i="3"/>
  <c r="J224" i="3"/>
  <c r="J175" i="3"/>
  <c r="J53" i="3"/>
  <c r="J117" i="3"/>
  <c r="J124" i="3"/>
  <c r="J93" i="3"/>
  <c r="J69" i="3"/>
  <c r="J198" i="3"/>
  <c r="J101" i="3"/>
  <c r="J141" i="3"/>
  <c r="J55" i="3"/>
  <c r="J188" i="3"/>
  <c r="J163" i="3"/>
  <c r="J161" i="3"/>
  <c r="J17" i="3"/>
  <c r="J39" i="3"/>
  <c r="J20" i="3"/>
  <c r="J19" i="3" s="1"/>
  <c r="J40" i="3"/>
  <c r="J211" i="3"/>
  <c r="J168" i="3"/>
  <c r="J140" i="3"/>
  <c r="J150" i="3"/>
  <c r="J138" i="3"/>
  <c r="J106" i="3"/>
  <c r="J189" i="3"/>
  <c r="J79" i="3"/>
  <c r="J137" i="3"/>
  <c r="J54" i="3"/>
  <c r="J112" i="3"/>
  <c r="J87" i="3"/>
  <c r="J63" i="3"/>
  <c r="J129" i="3"/>
  <c r="J226" i="3"/>
  <c r="J107" i="3"/>
  <c r="J88" i="3"/>
  <c r="J201" i="3"/>
  <c r="J217" i="3"/>
  <c r="J186" i="3"/>
  <c r="J37" i="3"/>
  <c r="J26" i="3"/>
  <c r="J42" i="3"/>
  <c r="J208" i="3"/>
  <c r="J142" i="3"/>
  <c r="J222" i="3"/>
  <c r="J207" i="3"/>
  <c r="J180" i="3"/>
  <c r="J118" i="3"/>
  <c r="J135" i="3"/>
  <c r="J143" i="3"/>
  <c r="J57" i="3"/>
  <c r="J108" i="3"/>
  <c r="J85" i="3"/>
  <c r="J139" i="3"/>
  <c r="J51" i="3"/>
  <c r="J113" i="3"/>
  <c r="J151" i="3"/>
  <c r="J86" i="3"/>
  <c r="J145" i="3"/>
  <c r="J219" i="3"/>
  <c r="J31" i="3"/>
  <c r="J47" i="3"/>
  <c r="J32" i="3"/>
  <c r="J209" i="3"/>
  <c r="J182" i="3"/>
  <c r="J193" i="3"/>
  <c r="J216" i="3"/>
  <c r="J181" i="3"/>
  <c r="J122" i="3"/>
  <c r="J78" i="3"/>
  <c r="J125" i="3"/>
  <c r="J177" i="3"/>
  <c r="J111" i="3"/>
  <c r="J128" i="3"/>
  <c r="J95" i="3"/>
  <c r="J191" i="3"/>
  <c r="J81" i="3"/>
  <c r="J133" i="3"/>
  <c r="J52" i="3"/>
  <c r="J159" i="3"/>
  <c r="J92" i="3"/>
  <c r="J149" i="3"/>
  <c r="J223" i="3"/>
  <c r="J29" i="3"/>
  <c r="J45" i="3"/>
  <c r="J34" i="3"/>
  <c r="J190" i="3"/>
  <c r="I60" i="3"/>
  <c r="I83" i="3"/>
  <c r="I24" i="3"/>
  <c r="I204" i="3"/>
  <c r="I49" i="3"/>
  <c r="I213" i="3"/>
  <c r="I71" i="3"/>
  <c r="I165" i="3"/>
  <c r="I22" i="3" l="1"/>
  <c r="J228" i="3" s="1"/>
  <c r="J165" i="3"/>
  <c r="J204" i="3"/>
  <c r="J49" i="3"/>
  <c r="J196" i="3"/>
  <c r="J83" i="3"/>
  <c r="J60" i="3"/>
  <c r="J14" i="3"/>
  <c r="J213" i="3"/>
  <c r="J71" i="3"/>
  <c r="J24" i="3"/>
  <c r="J22" i="3" l="1"/>
</calcChain>
</file>

<file path=xl/sharedStrings.xml><?xml version="1.0" encoding="utf-8"?>
<sst xmlns="http://schemas.openxmlformats.org/spreadsheetml/2006/main" count="2496" uniqueCount="1114">
  <si>
    <t>COMPANHIA ESTADUAL DE HABITAÇÃO POPULAR DA PARAÍBA</t>
  </si>
  <si>
    <t>OBRA:</t>
  </si>
  <si>
    <t>CONSTRUÇÃO DE UNIDADE HABITACIONAL - PROGRAMA PARCEIROS DA HABITAÇÃO-PPH</t>
  </si>
  <si>
    <t>MUNICÍPIO:</t>
  </si>
  <si>
    <t>DIVERSOS</t>
  </si>
  <si>
    <t>DATA BASE:</t>
  </si>
  <si>
    <t>REFERÊNCIA:</t>
  </si>
  <si>
    <t xml:space="preserve">PLANILHA ORÇAMENTÁRIA DE SERVIÇOS </t>
  </si>
  <si>
    <t>BDI</t>
  </si>
  <si>
    <t>ITEM</t>
  </si>
  <si>
    <t>DISCRIMINAÇÃO</t>
  </si>
  <si>
    <t>UND</t>
  </si>
  <si>
    <t>QUANT.</t>
  </si>
  <si>
    <t>CUSTO UNITÁRIO (R$)</t>
  </si>
  <si>
    <t>CÓDIGO</t>
  </si>
  <si>
    <t>BANCO</t>
  </si>
  <si>
    <t>CUSTO TOTAL (R$)</t>
  </si>
  <si>
    <t>PESO (%)</t>
  </si>
  <si>
    <t>CONFERÊNCIA</t>
  </si>
  <si>
    <t xml:space="preserve"> 1 </t>
  </si>
  <si>
    <t>SERVIÇOS PRELIMINARES</t>
  </si>
  <si>
    <t xml:space="preserve"> 1.1 </t>
  </si>
  <si>
    <t>Locação convencional de obra, através de gabarito de tábuas corridas pontaletadas a cada 1,50m, sem reaproveitamento</t>
  </si>
  <si>
    <t>m²</t>
  </si>
  <si>
    <t xml:space="preserve"> 73992/001 </t>
  </si>
  <si>
    <t>SINAPI</t>
  </si>
  <si>
    <t xml:space="preserve"> 1.2 </t>
  </si>
  <si>
    <t>Capina e limpeza manual de terreno</t>
  </si>
  <si>
    <t xml:space="preserve"> 73859/002 </t>
  </si>
  <si>
    <t xml:space="preserve"> 2 </t>
  </si>
  <si>
    <t>INFRAESTRUTURA</t>
  </si>
  <si>
    <t xml:space="preserve"> 2.1 </t>
  </si>
  <si>
    <t>Trabalho em terra</t>
  </si>
  <si>
    <t xml:space="preserve"> 2.1.1 </t>
  </si>
  <si>
    <t>Escavação manual de valas</t>
  </si>
  <si>
    <t>m³</t>
  </si>
  <si>
    <t xml:space="preserve"> 97082 </t>
  </si>
  <si>
    <t xml:space="preserve"> 2.1.2 </t>
  </si>
  <si>
    <t>Reaterro manual apiloado com soquete - Aterro do caixão com material reaproveitado</t>
  </si>
  <si>
    <t xml:space="preserve"> 96995 </t>
  </si>
  <si>
    <t xml:space="preserve"> 2.1.3</t>
  </si>
  <si>
    <t>Aterro do caixão compactado com material de empréstimo, considerando empolamento de 30%</t>
  </si>
  <si>
    <t>Próprio</t>
  </si>
  <si>
    <t xml:space="preserve"> 2.2 </t>
  </si>
  <si>
    <t>Fundação</t>
  </si>
  <si>
    <t xml:space="preserve"> 2.2.1 </t>
  </si>
  <si>
    <t>Alvenaria de tijolo cerâmico furado (9x19x19)cm c/argamassa mista de cal hidratada esp=20 cm</t>
  </si>
  <si>
    <t xml:space="preserve"> 2.2.2</t>
  </si>
  <si>
    <t xml:space="preserve"> 95467 </t>
  </si>
  <si>
    <t xml:space="preserve"> 2.2.3</t>
  </si>
  <si>
    <t xml:space="preserve"> 2.2.4</t>
  </si>
  <si>
    <t xml:space="preserve"> 2.2.5</t>
  </si>
  <si>
    <t>Lastro de concreto magro, aplicado em blocos de coroamento ou sapatas, espessura de 5 cm.</t>
  </si>
  <si>
    <t xml:space="preserve"> 96619 </t>
  </si>
  <si>
    <t xml:space="preserve"> 3 </t>
  </si>
  <si>
    <t>SUPERESTRUTURA</t>
  </si>
  <si>
    <t xml:space="preserve"> 3.1 </t>
  </si>
  <si>
    <t>Cinta de amarração de alvenaria moldada in loco com utilização de blocos canaleta.</t>
  </si>
  <si>
    <t>m</t>
  </si>
  <si>
    <t xml:space="preserve"> 93205 </t>
  </si>
  <si>
    <t>Contraverga moldada in loco com utilização de blocos canaleta para vãos de mais de 1,5 m de comprimento</t>
  </si>
  <si>
    <t xml:space="preserve"> 93199 </t>
  </si>
  <si>
    <t xml:space="preserve"> 74202/002 </t>
  </si>
  <si>
    <t xml:space="preserve"> 4 </t>
  </si>
  <si>
    <t>PAREDES E PAINÉIS</t>
  </si>
  <si>
    <t xml:space="preserve"> 4.1 </t>
  </si>
  <si>
    <t>Alvenarias</t>
  </si>
  <si>
    <t xml:space="preserve"> 4.1.1 </t>
  </si>
  <si>
    <t>Alvenaria de 1/2 vez, tijolo cerâmico furado 10x20x20, arg. (cimento, cal e areia) 1:2:8. Junta 12mm</t>
  </si>
  <si>
    <t xml:space="preserve"> 4.2 </t>
  </si>
  <si>
    <t>Esquadrias</t>
  </si>
  <si>
    <t xml:space="preserve"> 4.2.1</t>
  </si>
  <si>
    <t>Kit de porta de madeira para pintura, semi-oca (leve ou média), padrão popular, 70x210cm, espessura de 3,5cm, itens inclusos: dobradiças, montagem e instalação do batente, fechadura com execução do furo - fornecimento e instalação. Af_12/2019</t>
  </si>
  <si>
    <t>un</t>
  </si>
  <si>
    <t xml:space="preserve"> 4.2.2</t>
  </si>
  <si>
    <t xml:space="preserve"> 100694 </t>
  </si>
  <si>
    <t xml:space="preserve"> 4.2.3</t>
  </si>
  <si>
    <t>Janela de aço do tipo basculante, fixação com argamassa, sem vidros, padronizada.</t>
  </si>
  <si>
    <t xml:space="preserve"> 94559 </t>
  </si>
  <si>
    <t xml:space="preserve"> 4.2.4</t>
  </si>
  <si>
    <t>Vidro martelado (fantasia) de 4 mm  - fornecimento e colocação</t>
  </si>
  <si>
    <t xml:space="preserve"> 85004 </t>
  </si>
  <si>
    <t xml:space="preserve"> 5 </t>
  </si>
  <si>
    <t>REVESTIMENTOS E PINTURAS</t>
  </si>
  <si>
    <t xml:space="preserve"> 5.1 </t>
  </si>
  <si>
    <t>Revestimentos Internos</t>
  </si>
  <si>
    <t xml:space="preserve"> 5.1.1 </t>
  </si>
  <si>
    <t>Chapisco aplicado em alvenarias e estruturas de concreto internas, com colher de pedreiro.  Argamassa traço 1:3 com preparo em betoneira 400L</t>
  </si>
  <si>
    <t xml:space="preserve"> 87879 </t>
  </si>
  <si>
    <t xml:space="preserve"> 5.1.2</t>
  </si>
  <si>
    <t>Massa única, para recebimento de pintura, em argamassa traço 1:2:8, preparo mecânico com betoneira 400l, aplicada manualmente em faces internas de paredes, espessura de 10mm, com execução de taliscas</t>
  </si>
  <si>
    <t xml:space="preserve"> 87547 </t>
  </si>
  <si>
    <t xml:space="preserve"> 5.1.3</t>
  </si>
  <si>
    <t>Emboço, para recebimento de cerâmica, em argamassa traço 1:2:8, preparo manual, aplicado manualmente em faces internas de paredes, para ambiente com área entre 5m2 e 10m2, espessura de 20mm, com execução de taliscas. af_06/2014</t>
  </si>
  <si>
    <t xml:space="preserve"> 87532 </t>
  </si>
  <si>
    <t xml:space="preserve"> 5.1.4</t>
  </si>
  <si>
    <t>Revestimento cerâmico para paredes internas com placas tipo esmaltada extra de dimensões 25x35 cm aplicadas em ambientes de área menor que 5 m² a meia altura das paredes. af_06/2014</t>
  </si>
  <si>
    <t xml:space="preserve"> 87270 </t>
  </si>
  <si>
    <t xml:space="preserve"> 5.2 </t>
  </si>
  <si>
    <t>Revestimentos Externos</t>
  </si>
  <si>
    <t xml:space="preserve"> 5.2.1 </t>
  </si>
  <si>
    <t xml:space="preserve"> 5.2.2</t>
  </si>
  <si>
    <t xml:space="preserve"> 5.2.3</t>
  </si>
  <si>
    <t>Chapisco de aderência com argamassa de cimento e areia no traço 1:3 (cimento e areia),  esp = 0,5 cm, preparo mecânico (para teto) - Laje da caixa d água</t>
  </si>
  <si>
    <t xml:space="preserve"> 5.2.4</t>
  </si>
  <si>
    <t>Massa única, para recebimento de pintura, em argamassa traço 1:2:8, preparo manual, aplicada manualmente em teto, espessura de 10mm, com execução de taliscas - Laje da caixa d água</t>
  </si>
  <si>
    <t xml:space="preserve"> 90409 </t>
  </si>
  <si>
    <t xml:space="preserve"> 5.2.5</t>
  </si>
  <si>
    <t xml:space="preserve"> 87527 </t>
  </si>
  <si>
    <t xml:space="preserve"> 5.2.6</t>
  </si>
  <si>
    <t xml:space="preserve"> 87274 </t>
  </si>
  <si>
    <t xml:space="preserve"> 5.3 </t>
  </si>
  <si>
    <t>Pintura</t>
  </si>
  <si>
    <t xml:space="preserve"> 5.3.1 </t>
  </si>
  <si>
    <t>Aplicação manual de pintura com tinta látex acrílica em paredes internas, duas demãos.</t>
  </si>
  <si>
    <t xml:space="preserve"> 88489 </t>
  </si>
  <si>
    <t xml:space="preserve"> 5.3.2</t>
  </si>
  <si>
    <t>Aplicação manual de pintura com tinta látex acrílica em paredes externas, duas demãos.</t>
  </si>
  <si>
    <t xml:space="preserve"> 5.3.3</t>
  </si>
  <si>
    <t>Aplicação de fundo selador acrílico em paredes, uma demão. af_06/2014</t>
  </si>
  <si>
    <t xml:space="preserve"> 88485 </t>
  </si>
  <si>
    <t xml:space="preserve"> 5.3.4</t>
  </si>
  <si>
    <t>Pintura esmalte brilhante para madeira, duas demãos, sobre fundo nivelador branco</t>
  </si>
  <si>
    <t xml:space="preserve"> 74065/003 </t>
  </si>
  <si>
    <t xml:space="preserve"> 5.3.5</t>
  </si>
  <si>
    <t>Pintura esmalte brilhante (2 demãos) sobre superfície metálica, inclusive proteção com zarcao (1 demão)</t>
  </si>
  <si>
    <t xml:space="preserve"> 95468 </t>
  </si>
  <si>
    <t xml:space="preserve"> 6 </t>
  </si>
  <si>
    <t>COBERTURAS E PROTEÇÕES</t>
  </si>
  <si>
    <t xml:space="preserve"> 6.1 </t>
  </si>
  <si>
    <t>Telhamento com telha cerâmica capa-canal, tipo colonial, com até 2 águas, incluso transporte vertical</t>
  </si>
  <si>
    <t xml:space="preserve"> 94201 </t>
  </si>
  <si>
    <t xml:space="preserve"> 6.2</t>
  </si>
  <si>
    <t>Trama de madeira composta por ripas, caibros e terças para telhados de até 2 águas para telha de encaixe de cerâmica ou de concreto, incluso transporte vertical.</t>
  </si>
  <si>
    <t xml:space="preserve"> 92539 </t>
  </si>
  <si>
    <t xml:space="preserve"> 6.3</t>
  </si>
  <si>
    <t>Mão francesa de madeira mista, não aparelhada, fixada na parede</t>
  </si>
  <si>
    <t xml:space="preserve"> un</t>
  </si>
  <si>
    <t xml:space="preserve"> 6.4</t>
  </si>
  <si>
    <t>Impermeabilização de superfície com emulsão asfáltica (piso do banheiro e embasamentos no topo, faces internas e externas)</t>
  </si>
  <si>
    <t xml:space="preserve"> 98557 </t>
  </si>
  <si>
    <t xml:space="preserve"> 6.5</t>
  </si>
  <si>
    <t>Impermeabilização de superfície com manta líquida, de base acrílica, cor de concreto, do tipo VEDACIT VEDAPREN FAST ou equivalente técnico (laje de apoio da caixa d'água e rufos)</t>
  </si>
  <si>
    <t xml:space="preserve"> 6.6</t>
  </si>
  <si>
    <t>Emboçamento de cumeeira e faces laterais dos pilares (interface com o telhado), com argamassa traço 1:2:9 (cimento, cal e areia). af_06/2016</t>
  </si>
  <si>
    <t xml:space="preserve"> 94224 </t>
  </si>
  <si>
    <t xml:space="preserve"> 6.7</t>
  </si>
  <si>
    <t>Rufos (algeroz) de concreto armado com L = 0,22 m</t>
  </si>
  <si>
    <t xml:space="preserve"> 7 </t>
  </si>
  <si>
    <t>PISOS</t>
  </si>
  <si>
    <t xml:space="preserve"> 7.1 </t>
  </si>
  <si>
    <t>Lastro de concreto magro, aplicado em pisos ou radiers, espessura de 5 cm, sarrafeado</t>
  </si>
  <si>
    <t xml:space="preserve"> 95241 </t>
  </si>
  <si>
    <t xml:space="preserve"> 7.2</t>
  </si>
  <si>
    <t>Revestimento cerâmico para piso com placas tipo grés de dimensões 35x35 cm, para edificação habitacional unifamiliar (casa) e edificação pública padrão. af_11/2014</t>
  </si>
  <si>
    <t xml:space="preserve"> 89171 </t>
  </si>
  <si>
    <t xml:space="preserve"> 8 </t>
  </si>
  <si>
    <t>INSTALAÇÕES</t>
  </si>
  <si>
    <t xml:space="preserve"> 8.1 </t>
  </si>
  <si>
    <t>Instalações elétricas</t>
  </si>
  <si>
    <t xml:space="preserve"> 8.1.1 </t>
  </si>
  <si>
    <t>Caixa retangular 4" x 2" média (1,30 m do piso), PVC, instalada em parede - fornecimento e instalação. Af_12/2015</t>
  </si>
  <si>
    <t xml:space="preserve"> 91940 </t>
  </si>
  <si>
    <t xml:space="preserve"> 8.1.2 </t>
  </si>
  <si>
    <t>Luminária tipo plafon em plástico, de sobrepor, com 1 lâmpada LED de 12 W - fornecimento e instalação</t>
  </si>
  <si>
    <t xml:space="preserve"> 8.1.3 </t>
  </si>
  <si>
    <t>Quadro de distribuição de energia de embutir, PVC, para 8 disjuntores termomagnéticos monopolares sem barramento fornecimento e instalação.</t>
  </si>
  <si>
    <t xml:space="preserve"> 8.1.4 </t>
  </si>
  <si>
    <t>Tomada média de embutir (3 módulos), 2P+T 10 A, sem suporte e sem placa - fornecimento e instalação. Af_12/2015</t>
  </si>
  <si>
    <t xml:space="preserve"> 92010 </t>
  </si>
  <si>
    <t xml:space="preserve"> 8.1.5 </t>
  </si>
  <si>
    <t>Tomada baixa de embutir (3 módulos), 2P+T 20 A, sem suporte e sem placa - fornecimento e instalação. Af_12/2015</t>
  </si>
  <si>
    <t xml:space="preserve"> 92015 </t>
  </si>
  <si>
    <t xml:space="preserve"> 8.1.6 </t>
  </si>
  <si>
    <t>Eletroduto rígido roscável, PVC, DN 25 mm (3/4"), para circuitos terminais, instalado em laje - fornecimento e instalação. af_12/2015</t>
  </si>
  <si>
    <t xml:space="preserve"> 91867 </t>
  </si>
  <si>
    <t xml:space="preserve"> 8.1.7 </t>
  </si>
  <si>
    <t>Eletroduto rígido roscável, PVC, DN 20 mm (1/2"), para circuitos terminais, instalado em parede - fornecimento e instalação. Af_12/2015</t>
  </si>
  <si>
    <t xml:space="preserve"> 91870 </t>
  </si>
  <si>
    <t xml:space="preserve"> 8.1.8 </t>
  </si>
  <si>
    <t>Interruptor simples (2 módulos), 10A/250V, sem suporte e sem placa - fornecimento e instalação. Af_12/2015</t>
  </si>
  <si>
    <t xml:space="preserve"> 91958 </t>
  </si>
  <si>
    <t xml:space="preserve"> 8.1.9 </t>
  </si>
  <si>
    <t>Interruptor simples (1 módulo), 10A/250V, sem suporte e sem placa - fornecimento e instalação. af_12/2015</t>
  </si>
  <si>
    <t xml:space="preserve"> 91952 </t>
  </si>
  <si>
    <t xml:space="preserve"> 8.1.10 </t>
  </si>
  <si>
    <t>Disjuntor bipolar DR 25 A  - Dispositivo residual diferencial, tipo AC, 30MA, ref.5SM1 312-OMB, Siemens ou similar</t>
  </si>
  <si>
    <t xml:space="preserve"> 8.1.11 </t>
  </si>
  <si>
    <t>Disjuntor a seco - DIN 1P10A - Fornecimento e instalação</t>
  </si>
  <si>
    <t xml:space="preserve"> 8.1.12 </t>
  </si>
  <si>
    <t>Disjuntor a seco - DIN 1P32A - Fornecimento e instalação</t>
  </si>
  <si>
    <t xml:space="preserve"> 8.1.13 </t>
  </si>
  <si>
    <t>Cabo de cobre flexível isolado, 1,5 mm², anti-chama 450/750 v, para circuitos terminais - fornecimento e instalação. Af_12/2015 - Fase</t>
  </si>
  <si>
    <t xml:space="preserve"> 91924 </t>
  </si>
  <si>
    <t xml:space="preserve"> 8.1.14 </t>
  </si>
  <si>
    <t>Cabo de cobre flexível isolado, 2,5 mm², anti-chama 450/750 v, para circuitos terminais - fornecimento e instalação. Af_12/2015 - Fase</t>
  </si>
  <si>
    <t xml:space="preserve"> 91926 </t>
  </si>
  <si>
    <t xml:space="preserve"> 8.1.15 </t>
  </si>
  <si>
    <t>Cabo de cobre flexível isolado, 1,5 mm², anti-chama 450/750 v, para circuitos terminais - fornecimento e instalação. Af_12/2015 - Neutro</t>
  </si>
  <si>
    <t xml:space="preserve"> 8.1.16 </t>
  </si>
  <si>
    <t>Cabo de cobre flexível isolado, 2,5 mm², anti-chama 450/750 v, para circuitos terminais - fornecimento e instalação. Af_12/2015 - Neutro</t>
  </si>
  <si>
    <t xml:space="preserve"> 8.1.17 </t>
  </si>
  <si>
    <t>Cabo de cobre flexível isolado, 1,5 mm², anti-chama 450/750 v, para circuitos terminais - fornecimento e instalação. Af_12/2015 - Retorno</t>
  </si>
  <si>
    <t xml:space="preserve"> 8.1.18 </t>
  </si>
  <si>
    <t>Cabo de cobre flexível isolado, 2,5 mm², anti-chama 450/750 v, para circuitos terminais - fornecimento e instalação. Af_12/2015 - Retorno</t>
  </si>
  <si>
    <t xml:space="preserve"> 8.2 </t>
  </si>
  <si>
    <t>Padrão de Entrada (Eletricidade)</t>
  </si>
  <si>
    <t>Cabo de cobre isolado EPR ou XLPE 6,0mm²,  0,6/1kv / 90º C</t>
  </si>
  <si>
    <t>Poste de concreto duplo T (DT)  6/150 - fornecimento e assentamento</t>
  </si>
  <si>
    <t>Armação secundária com isolador roldana</t>
  </si>
  <si>
    <t>Curva 90 graus para eletroduto, PVC, roscável, DN 32 mm (1"), para circuitos terminais, instalada em forro - fornecimento e instalação. af_12/2015</t>
  </si>
  <si>
    <t xml:space="preserve"> 91893 </t>
  </si>
  <si>
    <t>Curva de 135 DN 32mm - Fornecimento e instalação</t>
  </si>
  <si>
    <t>Luva para eletroduto, PVC, roscável, DN 32 mm (1"), para circuitos terminais, instalada em parede - fornecimento e instalação. Af_12/2015</t>
  </si>
  <si>
    <t xml:space="preserve"> 91885 </t>
  </si>
  <si>
    <t>Eletroduto rígido roscável, PVC, DN 32 mm (1"), para circuitos terminais, instalado em parede - fornecimento e instalação. af_12/2015</t>
  </si>
  <si>
    <t xml:space="preserve"> 91872 </t>
  </si>
  <si>
    <t>Fita aço inox para cintar poste, largura = 19 mm, e = 0,5 mm (rolo de 30m)</t>
  </si>
  <si>
    <t xml:space="preserve"> 00000406 </t>
  </si>
  <si>
    <t>Caixa de medição monofásica em policarbonato (325x285x165mm) - Fornecimento e instalação</t>
  </si>
  <si>
    <t>Parafuso M16 em aço galvanizado, comprimento = 200 mm, diâmetro = 16 mm, rosca maquina, cabeça quadrada</t>
  </si>
  <si>
    <t xml:space="preserve"> 00000431 </t>
  </si>
  <si>
    <t>Disjuntor monopolar tipo DIN, corrente nominal de 32A - fornecimento e instalação. Af_04/2016</t>
  </si>
  <si>
    <t xml:space="preserve"> 93657 </t>
  </si>
  <si>
    <t>Haste de aterramento em cobre 16x2400 mm</t>
  </si>
  <si>
    <t>Caixa de inspeção para aterramento, circular, em polietileno, diâmetro interno = 0,3 m. af_05/2018</t>
  </si>
  <si>
    <t xml:space="preserve"> 98111 </t>
  </si>
  <si>
    <t>Conector GTDU - Fornecimento</t>
  </si>
  <si>
    <t xml:space="preserve"> COTAÇÃO - 797 </t>
  </si>
  <si>
    <t>Arruela quadrada aço galvanizado furo D=18mm - Fornecimento e instalação</t>
  </si>
  <si>
    <t>Bucha de alumínio 3/4"</t>
  </si>
  <si>
    <t>Arruela de alumínio 3/4"</t>
  </si>
  <si>
    <t>Mureta com altura = 2,00 m, alvenaria de 1/2 vez, massa única e caiação (1,00 x 2,00)m</t>
  </si>
  <si>
    <t>8.3</t>
  </si>
  <si>
    <t>Instalações Hidrossanitárias</t>
  </si>
  <si>
    <t xml:space="preserve"> 8.3.1 </t>
  </si>
  <si>
    <t>Tubo, PVC, soldável, DN 25mm, instalado em ramal de distribuição de água - fornecimento e instalação. af_12/2014</t>
  </si>
  <si>
    <t xml:space="preserve"> 89402 </t>
  </si>
  <si>
    <t xml:space="preserve"> 8.3.2 </t>
  </si>
  <si>
    <t>Tubo, PVC, soldável, DN 32mm, instalado em ramal de distribuição de água - fornecimento e instalação. af_12/2014</t>
  </si>
  <si>
    <t xml:space="preserve"> 89403 </t>
  </si>
  <si>
    <t xml:space="preserve"> 8.3.3 </t>
  </si>
  <si>
    <t>Tubo, PVC, soldável, DN 40 mm, instalado em reservação de água de edificação que possua reservatório de fibra/fibrocimento fornecimento e instalação. af_06/2016</t>
  </si>
  <si>
    <t xml:space="preserve"> 94650 </t>
  </si>
  <si>
    <t xml:space="preserve"> 8.3.4 </t>
  </si>
  <si>
    <t>Tubo PVC, serie normal, esgoto predial, DN 50 mm, fornecido e instalado em ramal de descarga ou ramal de esgoto sanitário. af_12/2014</t>
  </si>
  <si>
    <t xml:space="preserve"> 89712 </t>
  </si>
  <si>
    <t xml:space="preserve"> 8.3.5 </t>
  </si>
  <si>
    <t>Tubo PVC, serie normal, esgoto predial, DN 100 mm, fornecido e instalado em ramal de descarga ou ramal de esgoto sanitário. af_12/2014</t>
  </si>
  <si>
    <t xml:space="preserve"> 89714 </t>
  </si>
  <si>
    <t xml:space="preserve"> 8.3.6 </t>
  </si>
  <si>
    <t>Joelho 45 graus, PVC, serie normal, esgoto predial, DN 50 mm, junta elástica, fornecido e instalado em ramal de descarga ou ramal de esgoto sanitário. af_12/2014</t>
  </si>
  <si>
    <t xml:space="preserve"> 89732 </t>
  </si>
  <si>
    <t xml:space="preserve"> 8.3.7 </t>
  </si>
  <si>
    <t>Joelho 90 graus, PVC, serie normal, esgoto predial, DN 50 mm, junta elástica, fornecido e instalado em ramal de descarga ou ramal de esgoto sanitário. af_12/2014</t>
  </si>
  <si>
    <t xml:space="preserve"> 89731 </t>
  </si>
  <si>
    <t xml:space="preserve"> 8.3.8 </t>
  </si>
  <si>
    <t>Joelho 90 graus, PVC, serie normal, esgoto predial, DN 100 mm, junta elástica, fornecido e instalado em ramal de descarga ou ramal de esgoto sanitário. af_12/2014</t>
  </si>
  <si>
    <t xml:space="preserve"> 89744 </t>
  </si>
  <si>
    <t xml:space="preserve"> 8.3.9 </t>
  </si>
  <si>
    <t>Joelho 90 graus com bucha de latão, PVC, soldável, DN  25 mm, x 3/4 instalado em reservação de água de edificação que possua reservatório de fibra/fibrocimento   fornecimento e instalação. af_06/2016</t>
  </si>
  <si>
    <t xml:space="preserve"> 94672 </t>
  </si>
  <si>
    <t xml:space="preserve"> 8.3.10 </t>
  </si>
  <si>
    <t>Joelho 90 graus, PVC, soldável, DN 25mm, instalado em ramal de distribuição de água - fornecimento e instalação. af_12/2014</t>
  </si>
  <si>
    <t xml:space="preserve"> 89408 </t>
  </si>
  <si>
    <t xml:space="preserve"> 8.3.11 </t>
  </si>
  <si>
    <t>Joelho 90 graus, PVC, soldável, DN 40 mm instalado em reservação de água de edificação que possua reservatório de fibra/fibrocimento   fornecimento e instalação. af_06/2016</t>
  </si>
  <si>
    <t xml:space="preserve"> 94676 </t>
  </si>
  <si>
    <t xml:space="preserve"> 8.3.12 </t>
  </si>
  <si>
    <t>Junção simples, PVC, serie normal, esgoto predial, DN 50 x 50 mm, junta elástica, fornecido e instalado em ramal de descarga ou ramal de esgoto sanitário. af_12/2014</t>
  </si>
  <si>
    <t xml:space="preserve"> 89785 </t>
  </si>
  <si>
    <t xml:space="preserve"> 8.3.13 </t>
  </si>
  <si>
    <t>Luva de redução, PVC, soldável, DN 40mm x 25mm, instalado em ramal de distribuição de água - fornecimento e instalação. af_12/2014</t>
  </si>
  <si>
    <t xml:space="preserve"> 8.3.14 </t>
  </si>
  <si>
    <t>Luva de redução, PVC, soldável, DN 32mm x 25mm, instalado em ramal de distribuição de água - fornecimento e instalação. af_12/2014</t>
  </si>
  <si>
    <t xml:space="preserve"> 89426 </t>
  </si>
  <si>
    <t xml:space="preserve"> 8.3.15 </t>
  </si>
  <si>
    <t>Luva de redução, PVC, soldável, DN 40mm x 32mm, instalado em ramal de distribuição de água - fornecimento e instalação. af_12/2014</t>
  </si>
  <si>
    <t xml:space="preserve"> 89433 </t>
  </si>
  <si>
    <t xml:space="preserve"> 8.3.16 </t>
  </si>
  <si>
    <t>Terminal de ventilação DN 50 mm - Fornecimento e instalação</t>
  </si>
  <si>
    <t xml:space="preserve"> 8.3.17 </t>
  </si>
  <si>
    <t>Tê de redução, PVC, serie normal, esgoto predial, DN 100 x 100 x 50 mm, junta elástica, fornecido e instalado em ramal de descarga ou ramal de esgoto sanitário.</t>
  </si>
  <si>
    <t xml:space="preserve"> 8.3.18 </t>
  </si>
  <si>
    <t>Te, PVC, soldável, DN 25mm, instalado em ramal de distribuição de água - fornecimento e instalação. af_12/2014</t>
  </si>
  <si>
    <t xml:space="preserve"> 89440 </t>
  </si>
  <si>
    <t xml:space="preserve"> 8.3.19 </t>
  </si>
  <si>
    <t>Tê, PVC, soldável, DN 40 mm instalado em reservação de água de edificação que possua reservatório de fibra/fibrocimento   fornecimento e instalação. Af_06/2016</t>
  </si>
  <si>
    <t xml:space="preserve"> 94692 </t>
  </si>
  <si>
    <t xml:space="preserve"> 8.3.20 </t>
  </si>
  <si>
    <t>Tê com bucha de latão na bolsa central, PVC, soldável, DN  25 mm x 3/4 , instalado em reservação de água de edificação que possua reservatório de fibra/fibrocimento   fornecimento e instalação. af_06/2016</t>
  </si>
  <si>
    <t xml:space="preserve"> 94689 </t>
  </si>
  <si>
    <t xml:space="preserve"> 8.3.21 </t>
  </si>
  <si>
    <t>Adaptador com flanges livres, PVC, soldável, DN  25 mm x 3/4 , instalado em reservação de água de edificação que possua reservatório de fibra/fibrocimento   fornecimento e instalação. Af_06/2016</t>
  </si>
  <si>
    <t xml:space="preserve"> 94708 </t>
  </si>
  <si>
    <t xml:space="preserve"> 8.3.22 </t>
  </si>
  <si>
    <t>Adaptador para Caixa d água com Registro DN 25 mm</t>
  </si>
  <si>
    <t xml:space="preserve"> 8.3.23 </t>
  </si>
  <si>
    <t>Adaptador para Caixa d água com Registro DN 40 mm</t>
  </si>
  <si>
    <t xml:space="preserve"> 8.3.24 </t>
  </si>
  <si>
    <t>Registro de Gaveta 40 mm, inclusive Kit com Adaptador Curto com Bolsa e rosca para Registro e Luva Solvável com Rosca - fornecimento e instalação</t>
  </si>
  <si>
    <t xml:space="preserve"> 8.3.25 </t>
  </si>
  <si>
    <t>Registro de Gaveta 25 mm, inclusive Kit com Adaptador Curto com Bolsa e rosca para Registro e Luva Solvável com Rosca - fornecimento e instalação</t>
  </si>
  <si>
    <t xml:space="preserve"> 8.3.26 </t>
  </si>
  <si>
    <t>Registro de Pressão 25 mm, inclusive Kit com Adaptador Curto com Bolsa e rosca para Registro e Luva Solvável com Rosca - fornecimento e instalação</t>
  </si>
  <si>
    <t xml:space="preserve"> 8.3.27 </t>
  </si>
  <si>
    <t>Fornecimento e assentamento de caixa de gordura, capacidade 30 L, em concreto pré-moldado. Inclusive escavação e reaterro.</t>
  </si>
  <si>
    <t xml:space="preserve"> 8.3.28 </t>
  </si>
  <si>
    <t>Fornecimento e assentamento de caixa de passagem, DN=0,60m e altura=0,50m, em concreto pré-moldado. Inclusive escavação e reaterro.</t>
  </si>
  <si>
    <t xml:space="preserve"> 8.3.29 </t>
  </si>
  <si>
    <t>Caixa sifonada, PVC, DN 100 x 100 x 50 mm, junta elástica, fornecida e instalada em ramal de descarga ou em ramal de esgoto sanitário. Af_12/2014</t>
  </si>
  <si>
    <t xml:space="preserve"> 89707 </t>
  </si>
  <si>
    <t xml:space="preserve"> 8.3.30 </t>
  </si>
  <si>
    <t>Chuveiro plástico branco simples - fornecimento e instalação</t>
  </si>
  <si>
    <t xml:space="preserve"> 8.3.31 </t>
  </si>
  <si>
    <t>Torneira de boia, roscável, 3/4, fornecida e instalada em reservação de água. Af_06/2016</t>
  </si>
  <si>
    <t xml:space="preserve"> 94796 </t>
  </si>
  <si>
    <t xml:space="preserve"> 8.3.32 </t>
  </si>
  <si>
    <t>Torneira metal amarelo para jardim - Fornecimento e instalação</t>
  </si>
  <si>
    <t xml:space="preserve"> 8.3.33 </t>
  </si>
  <si>
    <t>Tanque de mármore sintético suspenso, 22l ou equivalente, incluso sifão flexível em PVC, válvula plástica e torneira de metal cromado padrão popular - fornecimento e instalação.</t>
  </si>
  <si>
    <t xml:space="preserve"> 86929 </t>
  </si>
  <si>
    <t xml:space="preserve"> 8.3.34 </t>
  </si>
  <si>
    <t>Balcão de pia em resilinea 1,20 x 0,6 m c/sifão plástico com torneira</t>
  </si>
  <si>
    <t xml:space="preserve"> 8.3.35 </t>
  </si>
  <si>
    <t>Lavatório louça branca suspenso, 29,5 x 39cm ou equivalente, padrão popular, incluso sifão flexível em PVC, válvula e engate flexível 30cm em plástico e torneira cromada de mesa, padrão popular - fornecimento e instalação. af_12/2013</t>
  </si>
  <si>
    <t xml:space="preserve"> 86943 </t>
  </si>
  <si>
    <t xml:space="preserve"> 8.3.36 </t>
  </si>
  <si>
    <t>Vaso sanitário sifonado com caixa acoplada louça branca, incluso engate flexível em plástico branco, 1/2  x 40cm - fornecimento e instalação. af_12/2013</t>
  </si>
  <si>
    <t xml:space="preserve"> 86931 </t>
  </si>
  <si>
    <t xml:space="preserve"> 8.3.37 </t>
  </si>
  <si>
    <t>Ducha em aço cromada, Oriente, ref 1901 C-53 ou similar</t>
  </si>
  <si>
    <t xml:space="preserve"> 8.3.38 </t>
  </si>
  <si>
    <t>Escavação manual para instalação de tubulação hidráulico no solo</t>
  </si>
  <si>
    <t xml:space="preserve"> 8.3.39 </t>
  </si>
  <si>
    <t>Escavação para instalação de tubulação de esgoto e caixas no solo</t>
  </si>
  <si>
    <t xml:space="preserve"> 8.4 </t>
  </si>
  <si>
    <t>Padrão de Entrada (Hidráulico)</t>
  </si>
  <si>
    <t xml:space="preserve"> 8.4.1 </t>
  </si>
  <si>
    <t>Adaptador curto com bolsa e rosca para registro, PVC, soldável, DN 25mm x 3/4, instalado em prumada de água - fornecimento e instalação. Af_12/2014</t>
  </si>
  <si>
    <t xml:space="preserve"> 89538 </t>
  </si>
  <si>
    <t xml:space="preserve"> 8.4.2 </t>
  </si>
  <si>
    <t>Joelho Adaptador Compressão PEAD com rosca macho DN 25 mm - Fornecimento e instalação</t>
  </si>
  <si>
    <t xml:space="preserve"> COMPOSIÇÃO - 1418 </t>
  </si>
  <si>
    <t xml:space="preserve"> 8.4.3 </t>
  </si>
  <si>
    <t>Luva com bucha de latão, PVC, soldável, DN 25mm x 3/4, instalado em ramal de distribuição de água - fornecimento e instalação. Af_12/2014</t>
  </si>
  <si>
    <t xml:space="preserve"> 89427 </t>
  </si>
  <si>
    <t xml:space="preserve"> 8.4.4 </t>
  </si>
  <si>
    <t>Extremidade/tubete para hidrômetro PVC, com rosca, curta, com bucha latão, 3/4"</t>
  </si>
  <si>
    <t xml:space="preserve"> 00010781 </t>
  </si>
  <si>
    <t xml:space="preserve"> 8.4.5 </t>
  </si>
  <si>
    <t>Tê de redução, PVC, soldável, DN 50mm x 25mm, instalado em prumada de água - fornecimento e instalação. Af_12/2014</t>
  </si>
  <si>
    <t xml:space="preserve"> 89627 </t>
  </si>
  <si>
    <t xml:space="preserve"> 8.4.6 </t>
  </si>
  <si>
    <t>Tubo de polietileno de alta densidade (pead), PE80, ramal predial, d = 32mm x 3,0mm - Fornecimento e Assentamento</t>
  </si>
  <si>
    <t xml:space="preserve"> COMPOSIÇÃO - 1414 </t>
  </si>
  <si>
    <t xml:space="preserve"> 8.4.7 </t>
  </si>
  <si>
    <t>Tubo de pead, PE-80, ramal predial, diam = 25mm (3/4")</t>
  </si>
  <si>
    <t xml:space="preserve"> COMPOSIÇÃO - 1415 </t>
  </si>
  <si>
    <t xml:space="preserve"> 8.4.8 </t>
  </si>
  <si>
    <t>Hidrômetro unjato tipo Woltman 10m³/h - fornecimento e instalação</t>
  </si>
  <si>
    <t xml:space="preserve"> COMPOSIÇÃO - 1338 </t>
  </si>
  <si>
    <t xml:space="preserve"> 8.4.9 </t>
  </si>
  <si>
    <t>Registro de esfera, PVC, roscável, 3/4", fornecido e instalado em ramal de água. Af_03/2015</t>
  </si>
  <si>
    <t xml:space="preserve"> 90371 </t>
  </si>
  <si>
    <t xml:space="preserve"> 8.4.10 </t>
  </si>
  <si>
    <t>Caixa  para proteção de Hidrômetro Padrão CAGEPA em Polipropileno e Tampa em  Policarbonato</t>
  </si>
  <si>
    <t xml:space="preserve"> COMPOSIÇÃO - 011 </t>
  </si>
  <si>
    <t xml:space="preserve"> 9 </t>
  </si>
  <si>
    <t>COMPLEMENTAÇÃO DA OBRA</t>
  </si>
  <si>
    <t xml:space="preserve"> 9.1 </t>
  </si>
  <si>
    <t>Caixa d água em polietileno, 500 litros, com acessórios</t>
  </si>
  <si>
    <t xml:space="preserve"> 88504 </t>
  </si>
  <si>
    <t xml:space="preserve"> 9.2</t>
  </si>
  <si>
    <t>Limpeza final da obra</t>
  </si>
  <si>
    <t xml:space="preserve"> 9537 </t>
  </si>
  <si>
    <t>RESUMO</t>
  </si>
  <si>
    <t xml:space="preserve"> COMPOSIÇÃO - 258 </t>
  </si>
  <si>
    <t>Embasamento com pedra argamassada utilizando argamassa cim/areia 1:4</t>
  </si>
  <si>
    <t>Radier em concreto armado fck=20mpa, prep. mecânico, moldado em canaleta (19x15x50)cm, aço CA 60 5.0 mm</t>
  </si>
  <si>
    <t>Forma tabua para concreto em fundação c/ reaproveitamento 5x (sapata isolada)</t>
  </si>
  <si>
    <t>Armação de estruturas de concreto armado para sapata isolada, utilizando aço ca-50 de 8,0 mm - montagem. Af_12/2015</t>
  </si>
  <si>
    <t>Concreto fck = 25mpa, traço 1:2,3:2,7 (em massa seca de cimento/ areia média/ brita 1) - preparo mecânico com betoneira 400 l. af_05/2021 (sapata isolada)</t>
  </si>
  <si>
    <t xml:space="preserve"> 2.2.6</t>
  </si>
  <si>
    <t xml:space="preserve"> 2.2.7</t>
  </si>
  <si>
    <t>KG</t>
  </si>
  <si>
    <t>kg</t>
  </si>
  <si>
    <t xml:space="preserve"> COMPOSIÇÃO - 302 </t>
  </si>
  <si>
    <t xml:space="preserve"> COMPOSIÇÃO - 127 </t>
  </si>
  <si>
    <t xml:space="preserve"> 5651 </t>
  </si>
  <si>
    <t xml:space="preserve"> 92917 </t>
  </si>
  <si>
    <t xml:space="preserve"> 94965 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</si>
  <si>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</si>
  <si>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</si>
  <si>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</si>
  <si>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</si>
  <si>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</si>
  <si>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</si>
  <si>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</si>
  <si>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</si>
  <si>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</si>
  <si>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</si>
  <si>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>M</t>
  </si>
  <si>
    <t>Laje pré-moldada p/piso, sobrecarga 200kg/m2, vãos até 3,50m/e=8cm, c/lajotas e cap.c/conc Fck=20mpa, 4cm, inter-eixo 38cm, c/escoramento (reapr.3x) e ferragem negativa</t>
  </si>
  <si>
    <t>Montagem e desmontagem de fôrma de pilares retangulares e estruturas similares, pé-direito simples, em chapa de madeira compensada plastificada, 10 utilizações. af_09/2020</t>
  </si>
  <si>
    <t>Armação de pilar de uma estrutura convencional de concreto armado em uma edificação térrea ou sobrado utilizando aço ca-50 de 10,0 mm - montagem. Af_12/2015</t>
  </si>
  <si>
    <t>Concreto fck = 25mpa, traço 1:2,3:2,7 (em massa seca de cimento/ areia média/ brita 1) - preparo mecânico com betoneira 400 l. Af_05/2021 (pilar)</t>
  </si>
  <si>
    <t>Montagem e desmontagem de fôrma de viga (caixa d água), escoramento com garfo de madeira, pé-direito simples, em chapa de madeira plastificada, 10 utilizações. Af_09/2020</t>
  </si>
  <si>
    <t>Armação de viga (caixa d água) de uma estrutura convencional de concreto armado em uma edificação térrea ou sobrado utilizando aço ca-50 de 6,3 mm - montagem. Af_12/2015</t>
  </si>
  <si>
    <t>Armação de viga (caixa d água) de uma estrutura convencional de concreto armado em uma edificação térrea ou sobrado utilizando aço ca-50 de 8,0 mm - montagem. Af_12/2015</t>
  </si>
  <si>
    <t>Armação de viga (caixa d água) de uma estrutura convencional de concreto armado em uma edificação térrea ou sobrado utilizando aço ca-60 de 5,0 mm - montagem. Af_12/2015</t>
  </si>
  <si>
    <t>Concreto fck = 25mpa, traço 1:2,3:2,7 (em massa seca de cimento/ areia média/ brita 1) - preparo mecânico com betoneira 400 l. Af_05/2021 (vigas da caixa d água))</t>
  </si>
  <si>
    <t xml:space="preserve"> 92431 </t>
  </si>
  <si>
    <t xml:space="preserve"> 92778 </t>
  </si>
  <si>
    <t xml:space="preserve"> 92467 </t>
  </si>
  <si>
    <t xml:space="preserve"> 92776 </t>
  </si>
  <si>
    <t xml:space="preserve"> 92777 </t>
  </si>
  <si>
    <t xml:space="preserve"> 92775 </t>
  </si>
  <si>
    <t xml:space="preserve"> COMPOSIÇÃO - 027 </t>
  </si>
  <si>
    <t xml:space="preserve"> 91313 </t>
  </si>
  <si>
    <t xml:space="preserve"> COMPOSIÇÃO - 116 </t>
  </si>
  <si>
    <t xml:space="preserve"> COMPOSIÇÃO - 682 </t>
  </si>
  <si>
    <t xml:space="preserve"> COMPOSIÇÃO - 1407 </t>
  </si>
  <si>
    <t xml:space="preserve"> COMPOSIÇÃO - 305 </t>
  </si>
  <si>
    <t xml:space="preserve"> COMPOSIÇÃO - 888 </t>
  </si>
  <si>
    <t xml:space="preserve"> COMPOSIÇÃO - 1184 </t>
  </si>
  <si>
    <t xml:space="preserve"> COMPOSIÇÃO - 1320 </t>
  </si>
  <si>
    <t xml:space="preserve"> COMPOSIÇÃO - 1409 </t>
  </si>
  <si>
    <t xml:space="preserve"> COMPOSIÇÃO - 1410 </t>
  </si>
  <si>
    <t xml:space="preserve"> COMPOSIÇÃO - 482 </t>
  </si>
  <si>
    <t xml:space="preserve"> COMPOSIÇÃO - 1411 </t>
  </si>
  <si>
    <t xml:space="preserve"> COMPOSIÇÃO - 1401 </t>
  </si>
  <si>
    <t xml:space="preserve"> COMPOSIÇÃO - 1322 </t>
  </si>
  <si>
    <t xml:space="preserve"> COMPOSIÇÃO - 946 </t>
  </si>
  <si>
    <t xml:space="preserve"> COMPOSIÇÃO - 1402 </t>
  </si>
  <si>
    <t xml:space="preserve"> COMPOSIÇÃO - 1416 </t>
  </si>
  <si>
    <t xml:space="preserve"> COMPOSIÇÃO - 1403 </t>
  </si>
  <si>
    <t xml:space="preserve"> COMPOSIÇÃO - 1405 </t>
  </si>
  <si>
    <t xml:space="preserve"> COMPOSIÇÃO - 1406 </t>
  </si>
  <si>
    <t xml:space="preserve"> COMPOSIÇÃO - 856 </t>
  </si>
  <si>
    <t xml:space="preserve"> COMPOSIÇÃO - 107 </t>
  </si>
  <si>
    <t xml:space="preserve"> COMPOSIÇÃO - 273 </t>
  </si>
  <si>
    <t xml:space="preserve"> COMPOSIÇÃO - 292 </t>
  </si>
  <si>
    <t xml:space="preserve"> COMPOSIÇÃO - 294 </t>
  </si>
  <si>
    <t xml:space="preserve"> COMPOSIÇÃO - 917 </t>
  </si>
  <si>
    <t xml:space="preserve"> COMPOSIÇÃO - 918 </t>
  </si>
  <si>
    <t xml:space="preserve"> COMPOSIÇÃO - 1221 </t>
  </si>
  <si>
    <t xml:space="preserve"> COMPOSIÇÃO - 1419 </t>
  </si>
  <si>
    <t xml:space="preserve"> COMPOSIÇÃO - 1420 </t>
  </si>
  <si>
    <t xml:space="preserve"> COMPOSIÇÃO - 036 </t>
  </si>
  <si>
    <t xml:space="preserve"> COMPOSIÇÃO - 371 </t>
  </si>
  <si>
    <t xml:space="preserve"> COMPOSIÇÃO - 204 </t>
  </si>
  <si>
    <t xml:space="preserve"> COMPOSIÇÃO - 1008 </t>
  </si>
  <si>
    <t>João Pessoa, 03 de Dezembro de 2021</t>
  </si>
  <si>
    <t>AGOSTO/2020 (SEM BDI, SEM ENCARGOS SOCIAIS E SEM ENCARGOS COMPLEMENTARES CONFORME REGULAMENTA O PROGRAMA PARCEIROS DA HABITAÇÃO)</t>
  </si>
  <si>
    <t>CUSTO UNIT.</t>
  </si>
  <si>
    <t>MÃO DE OBRA (R$)</t>
  </si>
  <si>
    <t>MATERIAL    (R$)</t>
  </si>
  <si>
    <t>SERVIÇO        (R$)</t>
  </si>
  <si>
    <t>PLANILHA ORÇAMENTÁRIA DE MATERIAL + MÃO DE OBRA</t>
  </si>
  <si>
    <t>Código</t>
  </si>
  <si>
    <t>Banco</t>
  </si>
  <si>
    <t>DESCRIÇÃO</t>
  </si>
  <si>
    <t>UNID</t>
  </si>
  <si>
    <t>VALOR UNITÁRIO (R$)</t>
  </si>
  <si>
    <t>VALOR TOTAL (R$)</t>
  </si>
  <si>
    <t>PESO EM RELAÇÃO AO TOTAL DA CATEGORIA (%)</t>
  </si>
  <si>
    <t>PESO EM RELAÇÃO AO TOTAL DA OBRA (%)</t>
  </si>
  <si>
    <t>3. MATERIAIS</t>
  </si>
  <si>
    <t>3.2. MATERIAIS - AGLOMERANTES E AGREGADOS</t>
  </si>
  <si>
    <t xml:space="preserve"> 00001379 </t>
  </si>
  <si>
    <t>3.2.1</t>
  </si>
  <si>
    <t>Areia grossa - posto jazida/fornecedor (retirado na jazida, sem transporte)</t>
  </si>
  <si>
    <t xml:space="preserve"> 00000370 </t>
  </si>
  <si>
    <t>3.2.2</t>
  </si>
  <si>
    <t>Areia media - posto jazida/fornecedor (retirado na jazida, sem transporte)</t>
  </si>
  <si>
    <t>3.2.3</t>
  </si>
  <si>
    <t>Areia para aterro - posto jazida/fornecedor (retirado na jazida, sem transporte)</t>
  </si>
  <si>
    <t xml:space="preserve"> 00004730 </t>
  </si>
  <si>
    <t>3.2.4</t>
  </si>
  <si>
    <t>Cal hidratada CH-I para argamassas</t>
  </si>
  <si>
    <t xml:space="preserve"> 00001106 </t>
  </si>
  <si>
    <t>3.2.5</t>
  </si>
  <si>
    <t>Cimento portland composto CP II-32</t>
  </si>
  <si>
    <t xml:space="preserve"> 0,46</t>
  </si>
  <si>
    <t xml:space="preserve"> 00000367 </t>
  </si>
  <si>
    <t>3.2.6</t>
  </si>
  <si>
    <t>Pedra britada n. 0, ou pedrisco (4,8 a 9,5 mm) posto pedreira/fornecedor, sem frete</t>
  </si>
  <si>
    <t xml:space="preserve"> 92,57</t>
  </si>
  <si>
    <t xml:space="preserve"> 00004721 </t>
  </si>
  <si>
    <t>3.2.7</t>
  </si>
  <si>
    <t>Pedra britada n. 1 (9,5 a 19 mm) posto pedreira/fornecedor, sem frete</t>
  </si>
  <si>
    <t xml:space="preserve"> 72,50</t>
  </si>
  <si>
    <t>3.2.8</t>
  </si>
  <si>
    <t>Pedra britada n. 2 (19 a 38 mm) posto pedreira/fornecedor, sem frete</t>
  </si>
  <si>
    <t xml:space="preserve"> 00004720 </t>
  </si>
  <si>
    <t>3.2.9</t>
  </si>
  <si>
    <t>Pedra de mao ou pedra rachao para arrimo/fundacao (posto pedreira/fornecedor, sem frete)</t>
  </si>
  <si>
    <t xml:space="preserve"> 75,80</t>
  </si>
  <si>
    <t>3.3. MATERIAIS - MADEIRA</t>
  </si>
  <si>
    <t xml:space="preserve"> 00004425 </t>
  </si>
  <si>
    <t>3.3.1</t>
  </si>
  <si>
    <t>Caibro de madeira não aparelhada *5 x 6* cm, tipo mista</t>
  </si>
  <si>
    <t>3.3.2</t>
  </si>
  <si>
    <t>3.3.3</t>
  </si>
  <si>
    <t>Chapa de madeira compensada resinada para forma de concreto, de *2,2 x 1,1* m, e = 17 mm</t>
  </si>
  <si>
    <t xml:space="preserve"> 27,16</t>
  </si>
  <si>
    <t xml:space="preserve"> 00004430 </t>
  </si>
  <si>
    <t>3.3.4</t>
  </si>
  <si>
    <t>Pontalete de madeira não aparelhada *7,5 x 7,5* cm (3 x 3 ") pinus, mista ou equivalente da região</t>
  </si>
  <si>
    <t xml:space="preserve"> 00004408 </t>
  </si>
  <si>
    <t>3.3.5</t>
  </si>
  <si>
    <t>Ripa de madeira nao aparelhada *1,5 x 5* cm, macaranduba, angelim ou equivalente da regiao</t>
  </si>
  <si>
    <t xml:space="preserve"> 00004491 </t>
  </si>
  <si>
    <t>3.3.6</t>
  </si>
  <si>
    <t>Sarrafo de madeira nao aparelhada *2,5 x 7,5* cm (1 x 3 ") pinus, mista ou equivalente da regiao</t>
  </si>
  <si>
    <t xml:space="preserve"> 2,12</t>
  </si>
  <si>
    <t xml:space="preserve"> 00004517 </t>
  </si>
  <si>
    <t>3.3.7</t>
  </si>
  <si>
    <t>Tabua de madeira nao aparelhada *2,5 x 20* cm, cedrinho ou equivalente da regiao</t>
  </si>
  <si>
    <t xml:space="preserve"> 8,33</t>
  </si>
  <si>
    <t xml:space="preserve"> 00006193 </t>
  </si>
  <si>
    <t>3.3.8</t>
  </si>
  <si>
    <t>Tabua de madeira nao aparelhada *2,5 x 30* cm, cedrinho ou equivalente da regiao</t>
  </si>
  <si>
    <t>3.3.9</t>
  </si>
  <si>
    <t xml:space="preserve"> 00004460 </t>
  </si>
  <si>
    <t>Viga de madeira nao aparelhada 6 x 12 cm, macaranduba, angelim ou equivalente da regiao</t>
  </si>
  <si>
    <t>3.4. MATERIAIS - ESQUADRIAS</t>
  </si>
  <si>
    <t xml:space="preserve"> 00011190 </t>
  </si>
  <si>
    <t>3.4.1</t>
  </si>
  <si>
    <t>Batente/ portal/ aduela/ marco maciço, e= *3* cm, l= *13* cm, *60 cm a 120* cm x *210* cm, em pinus/ tauari/ virola ou equivalente da região (não inclui alizares)</t>
  </si>
  <si>
    <t>jg</t>
  </si>
  <si>
    <t xml:space="preserve"> 67,52</t>
  </si>
  <si>
    <t xml:space="preserve"> 00039022 </t>
  </si>
  <si>
    <t>3.4.2</t>
  </si>
  <si>
    <t>Dobradiça em aço/ferro, 3 1/2" x 3", e= 1,9 a 2 mm, com anel, cromado ou zincado, tampa bola, com parafusos</t>
  </si>
  <si>
    <t>unid</t>
  </si>
  <si>
    <t>3.4.3</t>
  </si>
  <si>
    <t>cj</t>
  </si>
  <si>
    <t>3.4.4</t>
  </si>
  <si>
    <t>Fechadura de embutir para porta interna, tipo gorges (chave grande), maquina 40 mm, macaneta alavanca e espelho em metal cromado - nivel seguranca medio - completa</t>
  </si>
  <si>
    <t>3.4.5</t>
  </si>
  <si>
    <t xml:space="preserve"> 00010555 </t>
  </si>
  <si>
    <t>3.4.6</t>
  </si>
  <si>
    <t>Janela basculante, aço, com batente/requadro, 120 x 80 cm (sem vidros)</t>
  </si>
  <si>
    <t>3.4.7</t>
  </si>
  <si>
    <t>Janela basculante, aço, com batente/requadro, 100 x 40 cm (sem vidros)</t>
  </si>
  <si>
    <t>3.4.8</t>
  </si>
  <si>
    <t>Janela basculante, aço, com batente/requadro, 50 x 50 cm (sem vidros)</t>
  </si>
  <si>
    <t>3.4.9</t>
  </si>
  <si>
    <t>Massa para vidro</t>
  </si>
  <si>
    <t xml:space="preserve"> 8,47</t>
  </si>
  <si>
    <t xml:space="preserve"> 00000184 </t>
  </si>
  <si>
    <t>3.4.10</t>
  </si>
  <si>
    <t xml:space="preserve"> 00020007 </t>
  </si>
  <si>
    <t>Vidro martelado ou canelado, 4 mm - sem colocacao</t>
  </si>
  <si>
    <t xml:space="preserve"> 111,11</t>
  </si>
  <si>
    <t>3.5. MATERIAIS - HIDROSSANITÁRIO</t>
  </si>
  <si>
    <t xml:space="preserve"> 00003279 </t>
  </si>
  <si>
    <t>3.5.1</t>
  </si>
  <si>
    <t xml:space="preserve"> 8,48</t>
  </si>
  <si>
    <t xml:space="preserve"> 00034637 </t>
  </si>
  <si>
    <t>3.5.2</t>
  </si>
  <si>
    <t xml:space="preserve"> 0,67</t>
  </si>
  <si>
    <t xml:space="preserve"> 00010422 </t>
  </si>
  <si>
    <t>3.5.3</t>
  </si>
  <si>
    <t xml:space="preserve"> 5,34</t>
  </si>
  <si>
    <t>3.5.4</t>
  </si>
  <si>
    <t xml:space="preserve"> 8,46</t>
  </si>
  <si>
    <t>3.5.5</t>
  </si>
  <si>
    <t xml:space="preserve"> 9,52</t>
  </si>
  <si>
    <t>3.5.6</t>
  </si>
  <si>
    <t xml:space="preserve"> 14,56</t>
  </si>
  <si>
    <t>3.5.7</t>
  </si>
  <si>
    <t xml:space="preserve"> 13,36</t>
  </si>
  <si>
    <t xml:space="preserve"> 00009838 </t>
  </si>
  <si>
    <t>3.5.8</t>
  </si>
  <si>
    <t xml:space="preserve"> 4,20</t>
  </si>
  <si>
    <t xml:space="preserve"> 00011690 </t>
  </si>
  <si>
    <t>3.5.9</t>
  </si>
  <si>
    <t xml:space="preserve"> 12,04</t>
  </si>
  <si>
    <t>3.5.10</t>
  </si>
  <si>
    <t xml:space="preserve"> 37,94</t>
  </si>
  <si>
    <t>3.5.11</t>
  </si>
  <si>
    <t xml:space="preserve"> 1,15</t>
  </si>
  <si>
    <t>3.5.12</t>
  </si>
  <si>
    <t xml:space="preserve"> 2,05</t>
  </si>
  <si>
    <t xml:space="preserve"> 00000541 </t>
  </si>
  <si>
    <t>3.5.13</t>
  </si>
  <si>
    <t>Bacia sanitária (vaso) com caixa acoplada, de louca branca</t>
  </si>
  <si>
    <t xml:space="preserve"> 00037591 </t>
  </si>
  <si>
    <t>3.5.14</t>
  </si>
  <si>
    <t>Bancada de mármore sintético com uma cuba, 120 x *60* cm</t>
  </si>
  <si>
    <t xml:space="preserve"> 89,50</t>
  </si>
  <si>
    <t xml:space="preserve"> 00004351 </t>
  </si>
  <si>
    <t>3.5.15</t>
  </si>
  <si>
    <t>Braço ou haste com canopla plástica, 1/2 ", para chuveiro simples</t>
  </si>
  <si>
    <t xml:space="preserve"> 4,25</t>
  </si>
  <si>
    <t>3.5.16</t>
  </si>
  <si>
    <t xml:space="preserve"> 2,89</t>
  </si>
  <si>
    <t>3.5.17</t>
  </si>
  <si>
    <t>Caixa  para proteção de hidrômetro padrão cagepa em polipropileno e tampa em  policarbonato</t>
  </si>
  <si>
    <t xml:space="preserve"> 00006016 </t>
  </si>
  <si>
    <t>3.5.18</t>
  </si>
  <si>
    <t>Caixa d'agua em polietileno 500 litros, com tampa</t>
  </si>
  <si>
    <t xml:space="preserve"> 00020079 </t>
  </si>
  <si>
    <t>3.5.19</t>
  </si>
  <si>
    <t>Caixa de gordura em concreto pré-moldado, capacidade 30 l</t>
  </si>
  <si>
    <t xml:space="preserve"> 00010425 </t>
  </si>
  <si>
    <t>3.5.20</t>
  </si>
  <si>
    <t>Caixa de passagem em concreto pré-moldado. Dimensões: dn = 0,60 m e altura = 0,50 m</t>
  </si>
  <si>
    <t>3.5.21</t>
  </si>
  <si>
    <t xml:space="preserve"> 9,14</t>
  </si>
  <si>
    <t xml:space="preserve"> 00009868 </t>
  </si>
  <si>
    <t>3.5.22</t>
  </si>
  <si>
    <t>Chuveiro plástico branco simples 5 '' para acoplar em haste 1/2 ", agua fria</t>
  </si>
  <si>
    <t xml:space="preserve"> 3,65</t>
  </si>
  <si>
    <t>3.5.23</t>
  </si>
  <si>
    <t>Cotovelo 90 graus de compressao pp p/ pead 25 pn 16</t>
  </si>
  <si>
    <t xml:space="preserve"> 19,42</t>
  </si>
  <si>
    <t>3.5.24</t>
  </si>
  <si>
    <t>Ducha higienica plastica com registro metalico 1/2 "</t>
  </si>
  <si>
    <t xml:space="preserve"> 92,46</t>
  </si>
  <si>
    <t xml:space="preserve"> 00009836 </t>
  </si>
  <si>
    <t>3.5.25</t>
  </si>
  <si>
    <t xml:space="preserve"> 3,04</t>
  </si>
  <si>
    <t xml:space="preserve"> 00009835 </t>
  </si>
  <si>
    <t>3.5.26</t>
  </si>
  <si>
    <t xml:space="preserve"> 3,93</t>
  </si>
  <si>
    <t>3.5.27</t>
  </si>
  <si>
    <t xml:space="preserve"> 10,84</t>
  </si>
  <si>
    <t xml:space="preserve"> 00013415 </t>
  </si>
  <si>
    <t>3.5.28</t>
  </si>
  <si>
    <t>Fita veda rosca em rolos de 18 mm x 10 m (l x c)</t>
  </si>
  <si>
    <t xml:space="preserve"> 2,00</t>
  </si>
  <si>
    <t xml:space="preserve"> 00004384 </t>
  </si>
  <si>
    <t>3.5.29</t>
  </si>
  <si>
    <t>Fita veda rosca em rolos de 18 mm x 50 m (l x c)</t>
  </si>
  <si>
    <t xml:space="preserve"> 7,37</t>
  </si>
  <si>
    <t>3.5.30</t>
  </si>
  <si>
    <t>Hidrometro multijato, vazao maxima de 10,0 m3/h, de 1"</t>
  </si>
  <si>
    <t xml:space="preserve"> 00011881 </t>
  </si>
  <si>
    <t>3.5.31</t>
  </si>
  <si>
    <t xml:space="preserve"> 2,53</t>
  </si>
  <si>
    <t xml:space="preserve"> 00003524 </t>
  </si>
  <si>
    <t>3.5.32</t>
  </si>
  <si>
    <t xml:space="preserve"> 0,55</t>
  </si>
  <si>
    <t xml:space="preserve"> 00011753 </t>
  </si>
  <si>
    <t>3.5.33</t>
  </si>
  <si>
    <t xml:space="preserve"> 1,66</t>
  </si>
  <si>
    <t xml:space="preserve"> 00013416 </t>
  </si>
  <si>
    <t>3.5.34</t>
  </si>
  <si>
    <t xml:space="preserve"> 3,94</t>
  </si>
  <si>
    <t xml:space="preserve"> 00003518 </t>
  </si>
  <si>
    <t>3.5.35</t>
  </si>
  <si>
    <t xml:space="preserve"> 1,97</t>
  </si>
  <si>
    <t xml:space="preserve"> 00009867 </t>
  </si>
  <si>
    <t>3.5.36</t>
  </si>
  <si>
    <t xml:space="preserve"> 5,23</t>
  </si>
  <si>
    <t xml:space="preserve"> 00020083 </t>
  </si>
  <si>
    <t>3.5.37</t>
  </si>
  <si>
    <t xml:space="preserve"> 1,58</t>
  </si>
  <si>
    <t xml:space="preserve"> 00000122 </t>
  </si>
  <si>
    <t>3.5.38</t>
  </si>
  <si>
    <t xml:space="preserve"> 5,57</t>
  </si>
  <si>
    <t xml:space="preserve"> 00006148 </t>
  </si>
  <si>
    <t>3.5.39</t>
  </si>
  <si>
    <t>Lavatório louca branca suspenso *40 x 30* cm</t>
  </si>
  <si>
    <t xml:space="preserve"> 76,35</t>
  </si>
  <si>
    <t xml:space="preserve"> 00007097 </t>
  </si>
  <si>
    <t>3.5.40</t>
  </si>
  <si>
    <t>Lixa d'agua em folha, grão 100</t>
  </si>
  <si>
    <t xml:space="preserve"> 1,51</t>
  </si>
  <si>
    <t>3.5.41</t>
  </si>
  <si>
    <t>3.5.42</t>
  </si>
  <si>
    <t xml:space="preserve"> 3,29</t>
  </si>
  <si>
    <t>3.5.43</t>
  </si>
  <si>
    <t xml:space="preserve"> 2,79</t>
  </si>
  <si>
    <t>3.5.44</t>
  </si>
  <si>
    <t xml:space="preserve"> 3,39</t>
  </si>
  <si>
    <t>3.5.45</t>
  </si>
  <si>
    <t xml:space="preserve"> 0,87</t>
  </si>
  <si>
    <t>3.5.46</t>
  </si>
  <si>
    <t xml:space="preserve"> 5,12</t>
  </si>
  <si>
    <t xml:space="preserve"> 00011675 </t>
  </si>
  <si>
    <t>3.5.47</t>
  </si>
  <si>
    <t>Parafuso niquelado 3 1/2" com acabamento cromado para fixar peca sanitaria, inclui porca cega, arruela e bucha de nylon tamanho s-8</t>
  </si>
  <si>
    <t xml:space="preserve"> 7,85</t>
  </si>
  <si>
    <t xml:space="preserve"> 00000068 </t>
  </si>
  <si>
    <t>3.5.48</t>
  </si>
  <si>
    <t>Parafuso niquelado com acabamento cromado para fixar peca sanitaria, inclui porca cega, arruela e bucha de nylon tamanho s-10</t>
  </si>
  <si>
    <t xml:space="preserve"> 10,59</t>
  </si>
  <si>
    <t xml:space="preserve"> 00009869 </t>
  </si>
  <si>
    <t>3.5.49</t>
  </si>
  <si>
    <t xml:space="preserve"> 00011680 </t>
  </si>
  <si>
    <t>3.5.50</t>
  </si>
  <si>
    <t xml:space="preserve"> 23,18</t>
  </si>
  <si>
    <t xml:space="preserve"> 00003520 </t>
  </si>
  <si>
    <t>3.5.51</t>
  </si>
  <si>
    <t xml:space="preserve"> 10,13</t>
  </si>
  <si>
    <t xml:space="preserve"> 00011829 </t>
  </si>
  <si>
    <t>3.5.52</t>
  </si>
  <si>
    <t xml:space="preserve"> 16,31</t>
  </si>
  <si>
    <t>3.5.53</t>
  </si>
  <si>
    <t xml:space="preserve"> 6,05</t>
  </si>
  <si>
    <t>3.5.54</t>
  </si>
  <si>
    <t>Registro gaveta bruto em latao forjado, bitola 1 " (ref 1509)</t>
  </si>
  <si>
    <t xml:space="preserve"> 37,82</t>
  </si>
  <si>
    <t>3.5.55</t>
  </si>
  <si>
    <t>Registro gaveta bruto em latao forjado, bitola 1 1/2 " (ref 1509)</t>
  </si>
  <si>
    <t xml:space="preserve"> 65,07</t>
  </si>
  <si>
    <t xml:space="preserve"> 00003516 </t>
  </si>
  <si>
    <t>3.5.56</t>
  </si>
  <si>
    <t>Sifao plastico flexivel saida vertical para coluna lavatorio, 1 x 1.1/2 "</t>
  </si>
  <si>
    <t xml:space="preserve"> 6,75</t>
  </si>
  <si>
    <t>3.5.57</t>
  </si>
  <si>
    <t>Sifao plastico tipo copo para pia ou lavatorio, 1 x 1.1/2 "</t>
  </si>
  <si>
    <t xml:space="preserve"> 11,43</t>
  </si>
  <si>
    <t xml:space="preserve"> 00011741 </t>
  </si>
  <si>
    <t>3.5.58</t>
  </si>
  <si>
    <t xml:space="preserve"> 32,94</t>
  </si>
  <si>
    <t xml:space="preserve"> 00038383 </t>
  </si>
  <si>
    <t>3.5.59</t>
  </si>
  <si>
    <t>Tanque simples em marmore sintetico de fixar na parede, capacidade *22* l, *60 x 46* cm</t>
  </si>
  <si>
    <t xml:space="preserve"> 87,71</t>
  </si>
  <si>
    <t xml:space="preserve"> 00000067 </t>
  </si>
  <si>
    <t>3.5.60</t>
  </si>
  <si>
    <t xml:space="preserve"> 6,78</t>
  </si>
  <si>
    <t xml:space="preserve"> 00007608 </t>
  </si>
  <si>
    <t>3.5.61</t>
  </si>
  <si>
    <t xml:space="preserve"> 3,56</t>
  </si>
  <si>
    <t xml:space="preserve"> 00006153 </t>
  </si>
  <si>
    <t>3.5.62</t>
  </si>
  <si>
    <t xml:space="preserve"> 9,60</t>
  </si>
  <si>
    <t>3.5.63</t>
  </si>
  <si>
    <t xml:space="preserve"> 0,94</t>
  </si>
  <si>
    <t>3.5.64</t>
  </si>
  <si>
    <t xml:space="preserve"> 3,14</t>
  </si>
  <si>
    <t>3.5.65</t>
  </si>
  <si>
    <t xml:space="preserve"> 6,86</t>
  </si>
  <si>
    <t>3.5.66</t>
  </si>
  <si>
    <t>Terminal de ventilacao, 50 mm, serie normal, esgoto predial</t>
  </si>
  <si>
    <t xml:space="preserve"> 4,32</t>
  </si>
  <si>
    <t xml:space="preserve"> 00003517 </t>
  </si>
  <si>
    <t>3.5.67</t>
  </si>
  <si>
    <t>Torneira cromada de mesa para lavatorio, padrao popular, 1/2 " ou 3/4 " (ref 1193)</t>
  </si>
  <si>
    <t xml:space="preserve"> 45,00</t>
  </si>
  <si>
    <t xml:space="preserve"> 00007604 </t>
  </si>
  <si>
    <t>3.5.68</t>
  </si>
  <si>
    <t>Torneira cromada de parede para cozinha sem arejador, padrao popular, 1/2 " ou 3/4 " (ref 1158)</t>
  </si>
  <si>
    <t xml:space="preserve"> 37,27</t>
  </si>
  <si>
    <t xml:space="preserve"> 00007139 </t>
  </si>
  <si>
    <t>3.5.69</t>
  </si>
  <si>
    <t>Torneira cromada sem bico para tanque, padrao popular, 1/2 " ou 3/4 " (ref 1126)</t>
  </si>
  <si>
    <t xml:space="preserve"> 14,23</t>
  </si>
  <si>
    <t xml:space="preserve"> 00011681 </t>
  </si>
  <si>
    <t>3.5.70</t>
  </si>
  <si>
    <t>Torneira de boia convencional para caixa d'agua, 3/4", com haste e torneira metalicos e balao plastico</t>
  </si>
  <si>
    <t xml:space="preserve"> 14,11</t>
  </si>
  <si>
    <t>3.5.71</t>
  </si>
  <si>
    <t>Torneira metal amarelo com bico para jardim, padrao popular, 1/2 " ou 3/4 " (ref 1128)</t>
  </si>
  <si>
    <t>3.5.72</t>
  </si>
  <si>
    <t xml:space="preserve"> 7,50</t>
  </si>
  <si>
    <t>3.5.73</t>
  </si>
  <si>
    <t xml:space="preserve"> 3,28</t>
  </si>
  <si>
    <t>3.5.74</t>
  </si>
  <si>
    <t xml:space="preserve"> 9,21</t>
  </si>
  <si>
    <t>3.5.75</t>
  </si>
  <si>
    <t xml:space="preserve"> 5,65</t>
  </si>
  <si>
    <t>3.5.76</t>
  </si>
  <si>
    <t xml:space="preserve"> 2,82</t>
  </si>
  <si>
    <t>3.5.77</t>
  </si>
  <si>
    <t xml:space="preserve"> 6,33</t>
  </si>
  <si>
    <t>3.5.78</t>
  </si>
  <si>
    <t xml:space="preserve"> 9,22</t>
  </si>
  <si>
    <t>3.5.79</t>
  </si>
  <si>
    <t>Valvula em plastico branco para tanque ou lavatorio 1 ", sem unho e sem ladrao</t>
  </si>
  <si>
    <t xml:space="preserve"> 2,43</t>
  </si>
  <si>
    <t>3.5.80</t>
  </si>
  <si>
    <t xml:space="preserve"> 1,44</t>
  </si>
  <si>
    <t>3.6. MATERIAIS - ELÉTRICA</t>
  </si>
  <si>
    <t xml:space="preserve"> COTAÇÃO - 353 </t>
  </si>
  <si>
    <t>3.6.1</t>
  </si>
  <si>
    <t>Armação vertical com haste e contra-pino, em chapa de aco galvanizado 3/16", com 1 estribo, sem isolador</t>
  </si>
  <si>
    <t>3.6.2</t>
  </si>
  <si>
    <t>Arruela em aluminio, com rosca, de 3/4", para eletroduto</t>
  </si>
  <si>
    <t>3.6.3</t>
  </si>
  <si>
    <t>Bucha em aluminio, com rosca, de 3/4", para eletroduto</t>
  </si>
  <si>
    <t>3.6.4</t>
  </si>
  <si>
    <t>Cabo de cobre isolado epr  ou xlpe),   6,0MM²,  0,6/1KV / 90º C</t>
  </si>
  <si>
    <t>3.6.5</t>
  </si>
  <si>
    <t xml:space="preserve"> 1,00</t>
  </si>
  <si>
    <t xml:space="preserve"> COTAÇÃO - 03 </t>
  </si>
  <si>
    <t>3.6.6</t>
  </si>
  <si>
    <t xml:space="preserve"> 1,59</t>
  </si>
  <si>
    <t>3.6.7</t>
  </si>
  <si>
    <t xml:space="preserve"> 1,25</t>
  </si>
  <si>
    <t>3.6.8</t>
  </si>
  <si>
    <t>Caixa inspeção em polietileno para aterramento e para raios diâmetro = 300 mm</t>
  </si>
  <si>
    <t xml:space="preserve"> 9,72</t>
  </si>
  <si>
    <t>3.6.9</t>
  </si>
  <si>
    <t>Caixa medição monofásica em polycarbonato padrão energisa</t>
  </si>
  <si>
    <t>3.6.10</t>
  </si>
  <si>
    <t xml:space="preserve"> 5,99</t>
  </si>
  <si>
    <t>3.6.11</t>
  </si>
  <si>
    <t>Curva 135 graus, para eletroduto, em aco galvanizado eletrolitico, diametro de 32 mm (1 1/4")</t>
  </si>
  <si>
    <t xml:space="preserve"> 11,75</t>
  </si>
  <si>
    <t>3.6.12</t>
  </si>
  <si>
    <t xml:space="preserve"> 2,19</t>
  </si>
  <si>
    <t>3.6.15</t>
  </si>
  <si>
    <t>3.6.16</t>
  </si>
  <si>
    <t xml:space="preserve"> 7,15</t>
  </si>
  <si>
    <t>3.6.17</t>
  </si>
  <si>
    <t xml:space="preserve"> 4,12</t>
  </si>
  <si>
    <t>3.6.18</t>
  </si>
  <si>
    <t>3.6.19</t>
  </si>
  <si>
    <t xml:space="preserve"> 2,64</t>
  </si>
  <si>
    <t>3.6.20</t>
  </si>
  <si>
    <t>Fita aço inox para cintar poste, largura = 19 mm, e = 0,5 mm</t>
  </si>
  <si>
    <t>3.6.21</t>
  </si>
  <si>
    <t>Fita isolante adesiva antichama, uso ate 750 v, em rolo de 19 mm x 5 m</t>
  </si>
  <si>
    <t xml:space="preserve"> 2,45</t>
  </si>
  <si>
    <t>3.6.22</t>
  </si>
  <si>
    <t>Haste de cobre para aterramento 16x2400mm</t>
  </si>
  <si>
    <t xml:space="preserve"> 31,50</t>
  </si>
  <si>
    <t>3.6.23</t>
  </si>
  <si>
    <t xml:space="preserve"> 4,55</t>
  </si>
  <si>
    <t xml:space="preserve"> COTAÇÃO - 13 </t>
  </si>
  <si>
    <t>3.6.24</t>
  </si>
  <si>
    <t>Isolador de porcelana, tipo roldana, dimensões de *72* x *72* mm, para uso em baixa tensão</t>
  </si>
  <si>
    <t xml:space="preserve"> 3,41</t>
  </si>
  <si>
    <t>3.6.25</t>
  </si>
  <si>
    <t>3.6.26</t>
  </si>
  <si>
    <t xml:space="preserve"> 3,98</t>
  </si>
  <si>
    <t>3.6.27</t>
  </si>
  <si>
    <t>3.6.28</t>
  </si>
  <si>
    <t xml:space="preserve"> 44,53</t>
  </si>
  <si>
    <t xml:space="preserve"> 00001892 </t>
  </si>
  <si>
    <t>3.6.29</t>
  </si>
  <si>
    <t>Terminal a compressao em cobre estanhado para cabo 6 mm2, 1 furo e 1 compressao, para parafuso de fixacao m6</t>
  </si>
  <si>
    <t xml:space="preserve"> 0,89</t>
  </si>
  <si>
    <t>3.6.30</t>
  </si>
  <si>
    <t xml:space="preserve"> 5,18</t>
  </si>
  <si>
    <t>3.6.31</t>
  </si>
  <si>
    <t xml:space="preserve"> 6,63</t>
  </si>
  <si>
    <t>3.7 MATERIAIS - AÇO</t>
  </si>
  <si>
    <t xml:space="preserve"> 00000033 </t>
  </si>
  <si>
    <t>3.7.1</t>
  </si>
  <si>
    <t>Aço CA-50, 10,0 mm, vergalhão</t>
  </si>
  <si>
    <t xml:space="preserve"> 5,60</t>
  </si>
  <si>
    <t xml:space="preserve"> 00000034 </t>
  </si>
  <si>
    <t>3.7.3</t>
  </si>
  <si>
    <t>Aço CA-50, 6,3 mm, vergalhão</t>
  </si>
  <si>
    <t xml:space="preserve"> 5,90</t>
  </si>
  <si>
    <t xml:space="preserve"> 00000032 </t>
  </si>
  <si>
    <t>3.7.4</t>
  </si>
  <si>
    <t>Aço CA-50, 8,0 mm, vergalhão</t>
  </si>
  <si>
    <t xml:space="preserve"> 5,94</t>
  </si>
  <si>
    <t xml:space="preserve"> 00000031 </t>
  </si>
  <si>
    <t>3.7.5</t>
  </si>
  <si>
    <t>Aço CA-60, 4,2 mm, ou 5,0 mm, ou 6,0 mm, ou 7,0 mm, vergalhão</t>
  </si>
  <si>
    <t xml:space="preserve"> 5,30</t>
  </si>
  <si>
    <t xml:space="preserve"> 00000337 </t>
  </si>
  <si>
    <t>3.7.6</t>
  </si>
  <si>
    <t>Arame recozido 16 BWG, D = 1,65 mm (0,016 kg/m) ou 18 BWG, D = 1,25 mm (0,01 kg/m)</t>
  </si>
  <si>
    <t xml:space="preserve"> 14,00</t>
  </si>
  <si>
    <t>3.7.7</t>
  </si>
  <si>
    <t>Vergalhão Zincado Rosca Total, 1/4 " (6,3 Mm)</t>
  </si>
  <si>
    <t xml:space="preserve"> 2,65</t>
  </si>
  <si>
    <t>3.8. MATERIAIS - CERÂMICOS</t>
  </si>
  <si>
    <t xml:space="preserve"> 00007271 </t>
  </si>
  <si>
    <t>3.8.1</t>
  </si>
  <si>
    <t>Argamassa colante AC-I para cerâmicas</t>
  </si>
  <si>
    <t xml:space="preserve"> 0,60</t>
  </si>
  <si>
    <t xml:space="preserve"> 00007173 </t>
  </si>
  <si>
    <t>3.8.2</t>
  </si>
  <si>
    <t>Bloco cerâmico (alvenaria de vedação), 8 furos, de 9 x 19 x 19 cm</t>
  </si>
  <si>
    <t xml:space="preserve"> 00001287 </t>
  </si>
  <si>
    <t>3.8.3</t>
  </si>
  <si>
    <t>Piso em cerâmica esmaltada extra, pei maior ou igual a 4, formato menor ou igual a 2025 cm2</t>
  </si>
  <si>
    <t xml:space="preserve"> 00037329 </t>
  </si>
  <si>
    <t>3.8.4</t>
  </si>
  <si>
    <t>Rejunte colorido, cimentício</t>
  </si>
  <si>
    <t xml:space="preserve"> 3,52</t>
  </si>
  <si>
    <t xml:space="preserve"> 00001381 </t>
  </si>
  <si>
    <t>3.8.5</t>
  </si>
  <si>
    <t>Rejunte epóxi branco</t>
  </si>
  <si>
    <t xml:space="preserve"> 74,20</t>
  </si>
  <si>
    <t>3.8.6</t>
  </si>
  <si>
    <t>Revestimento em cerâmica esmaltada extra, PEI menor ou igual a 3, formato menor ou igual a 2025 cm²</t>
  </si>
  <si>
    <t xml:space="preserve"> 00034357 </t>
  </si>
  <si>
    <t>3.8.7</t>
  </si>
  <si>
    <t>Telha de barro / cerâmica, não esmaltada, tipo colonial, canal, plan, paulista, comprimento de *44 a 50* cm, rendimento de cobertura de *26* telhas/m2</t>
  </si>
  <si>
    <t>mil</t>
  </si>
  <si>
    <t>3.9. MATERIAIS - TINTAS E IMPERMEABILIZANTES</t>
  </si>
  <si>
    <t>3.9.1</t>
  </si>
  <si>
    <t>Cal hidratada para pintura</t>
  </si>
  <si>
    <t xml:space="preserve"> 00007356 </t>
  </si>
  <si>
    <t>3.9.2</t>
  </si>
  <si>
    <t>Fundo anticorrosivo para metais ferrosos (zarcão)</t>
  </si>
  <si>
    <t>L</t>
  </si>
  <si>
    <t xml:space="preserve"> 20,45</t>
  </si>
  <si>
    <t xml:space="preserve"> 00007292 </t>
  </si>
  <si>
    <t>3.9.3</t>
  </si>
  <si>
    <t>Fundo sintético nivelador branco fosco para madeira</t>
  </si>
  <si>
    <t>gl</t>
  </si>
  <si>
    <t xml:space="preserve"> 54,36</t>
  </si>
  <si>
    <t xml:space="preserve"> 00006086 </t>
  </si>
  <si>
    <t>3.9.4</t>
  </si>
  <si>
    <t>Lixa em folha para ferro, numero 150</t>
  </si>
  <si>
    <t xml:space="preserve"> 2,02</t>
  </si>
  <si>
    <t xml:space="preserve"> 00007307 </t>
  </si>
  <si>
    <t>3.9.5</t>
  </si>
  <si>
    <t>Lixa em folha para parede ou madeira, número 120 (cor vermelha)</t>
  </si>
  <si>
    <t xml:space="preserve"> 0,48</t>
  </si>
  <si>
    <t>3.9.6</t>
  </si>
  <si>
    <t>Manta liquida de base asfaltica modificada com a adicao de elastomeros diluidos em solvente organico, aplicacao a frio (membrana impermeabilizante asfastica)</t>
  </si>
  <si>
    <t xml:space="preserve"> 13,56</t>
  </si>
  <si>
    <t>3.9.7</t>
  </si>
  <si>
    <t>3.9.8</t>
  </si>
  <si>
    <t>Oleo de linhaca para mistura em cal hidratada para pintura</t>
  </si>
  <si>
    <t xml:space="preserve"> 19,37</t>
  </si>
  <si>
    <t>3.9.9</t>
  </si>
  <si>
    <t>Selador acrilico paredes internas/externas</t>
  </si>
  <si>
    <t xml:space="preserve"> 00004014 </t>
  </si>
  <si>
    <t>3.9.10</t>
  </si>
  <si>
    <t>Solvente diluente a base de aguarrás</t>
  </si>
  <si>
    <t xml:space="preserve"> 12,75</t>
  </si>
  <si>
    <t xml:space="preserve"> 00000511 </t>
  </si>
  <si>
    <t>3.9.11</t>
  </si>
  <si>
    <t>Tinta asfaltica impermeabilizante dispersa em agua, para materiais cimenticios</t>
  </si>
  <si>
    <t xml:space="preserve"> 8,63</t>
  </si>
  <si>
    <t xml:space="preserve"> 00007319 </t>
  </si>
  <si>
    <t>3.9.12</t>
  </si>
  <si>
    <t>Tinta esmalte sintetico premium brilhante</t>
  </si>
  <si>
    <t xml:space="preserve"> 19,69</t>
  </si>
  <si>
    <t xml:space="preserve"> 00000142 </t>
  </si>
  <si>
    <t>3.9.13</t>
  </si>
  <si>
    <t>CUSTO TOTAL (MAT + MÃO-DE-OBRA + EQUIPAMENTO) (R$)</t>
  </si>
  <si>
    <t xml:space="preserve"> 00006111 </t>
  </si>
  <si>
    <t xml:space="preserve"> 576,00</t>
  </si>
  <si>
    <t xml:space="preserve"> 12,18</t>
  </si>
  <si>
    <t>Canaleta pré-moldada RADIER (19x 15 x 50)cm</t>
  </si>
  <si>
    <t xml:space="preserve"> 00000659 </t>
  </si>
  <si>
    <t xml:space="preserve"> 32,20</t>
  </si>
  <si>
    <t xml:space="preserve"> 00000660 </t>
  </si>
  <si>
    <t xml:space="preserve"> 00020247 </t>
  </si>
  <si>
    <t xml:space="preserve"> 14,08</t>
  </si>
  <si>
    <t xml:space="preserve"> 00039027 </t>
  </si>
  <si>
    <t xml:space="preserve"> 12,70</t>
  </si>
  <si>
    <t xml:space="preserve"> 12,50</t>
  </si>
  <si>
    <t xml:space="preserve"> 12,81</t>
  </si>
  <si>
    <t xml:space="preserve"> 7,42</t>
  </si>
  <si>
    <t xml:space="preserve"> 12,96</t>
  </si>
  <si>
    <t xml:space="preserve"> 00000003 </t>
  </si>
  <si>
    <t xml:space="preserve"> 00039017 </t>
  </si>
  <si>
    <t xml:space="preserve"> 0,13</t>
  </si>
  <si>
    <t xml:space="preserve"> 00040304 </t>
  </si>
  <si>
    <t xml:space="preserve"> 15,69</t>
  </si>
  <si>
    <t xml:space="preserve"> 00005068 </t>
  </si>
  <si>
    <t xml:space="preserve"> 12,71</t>
  </si>
  <si>
    <t xml:space="preserve"> 00039026 </t>
  </si>
  <si>
    <t xml:space="preserve"> 14,30</t>
  </si>
  <si>
    <t xml:space="preserve"> 00011055 </t>
  </si>
  <si>
    <t xml:space="preserve"> 0,04</t>
  </si>
  <si>
    <t xml:space="preserve"> 00004305 </t>
  </si>
  <si>
    <t xml:space="preserve"> 1,11</t>
  </si>
  <si>
    <t xml:space="preserve"> 00002692 </t>
  </si>
  <si>
    <t xml:space="preserve"> 5,86</t>
  </si>
  <si>
    <t xml:space="preserve"> 00005075 </t>
  </si>
  <si>
    <t xml:space="preserve"> 0,73</t>
  </si>
  <si>
    <t xml:space="preserve"> 16,75</t>
  </si>
  <si>
    <t xml:space="preserve"> 00000379 </t>
  </si>
  <si>
    <t xml:space="preserve"> 0,14</t>
  </si>
  <si>
    <t>Sarrafo de madeira nao aparelhada *2,5 x 5,0* cm (1 x 2 ") pinus, mista ou equivalente da regiao</t>
  </si>
  <si>
    <t>Adaptador PVC roscavel, com flanges e anel de vedacao, 1/2", para caixa d' agua</t>
  </si>
  <si>
    <t>Adaptador PVC soldavel curto com bolsa e rosca, 25 mm x 3/4", para agua fria</t>
  </si>
  <si>
    <t>Adaptador PVC soldavel curto com bolsa e rosca, 40 mm x 1 1/2", para agua fria</t>
  </si>
  <si>
    <t>Adaptador PVC soldavel, com flange e anel de vedacao, 25 mm x 3/4", para caixa d'agua</t>
  </si>
  <si>
    <t>Adaptador PVC soldavel, com flanges livres, 25 mm x 3/4", para caixa d' agua</t>
  </si>
  <si>
    <t>Adaptador PVC soldavel, com flanges livres, 32 mm x 1", para caixa d' agua</t>
  </si>
  <si>
    <t>Adaptador PVC soldavel, longo, com flange livre,  25 mm x 3/4", para caixa d' agua</t>
  </si>
  <si>
    <t>Adesivo plastico para PVC, bisnaga com 75 gr</t>
  </si>
  <si>
    <t>Adesivo plastico para PVC, frasco com 175 gr</t>
  </si>
  <si>
    <t>Adesivo plastico para PVC, frasco com 850 gr</t>
  </si>
  <si>
    <t>Bucha de reducao de PVC, soldavel, longa, com 40 x 25 mm, para agua fria predial</t>
  </si>
  <si>
    <t>Caixa sifonada PVC, 100 x 100 x 50 mm, com grelha redonda branca</t>
  </si>
  <si>
    <t>Engate/rabicho flexível plástico (PVC ou abs) branco 1/2 " x 30 cm</t>
  </si>
  <si>
    <t>Engate/rabicho flexível plástico (PVC ou abs) branco 1/2 " x 40 cm</t>
  </si>
  <si>
    <t>Joelho PVC,  soldavel com rosca, 90 graus, 25 mm x 3/4", para agua fria predial</t>
  </si>
  <si>
    <t>Joelho PVC, soldavel, 90 graus, 25 mm, para agua fria predial</t>
  </si>
  <si>
    <t>Joelho PVC, soldavel, 90 graus, 32 mm, para agua fria predial</t>
  </si>
  <si>
    <t>Joelho PVC, soldavel, 90 graus, 40 mm, para agua fria predial</t>
  </si>
  <si>
    <t>Joelho PVC, soldavel, pb, 45 graus, dn 50 mm, para esgoto predial</t>
  </si>
  <si>
    <t>Joelho PVC, soldavel, pb, 90 graus, dn 100 mm, para esgoto predial</t>
  </si>
  <si>
    <t>Joelho PVC, soldavel, pb, 90 graus, dn 50 mm, para esgoto predial</t>
  </si>
  <si>
    <t>Juncao simples, PVC, dn 50 x 50 mm, serie normal para esgoto predial</t>
  </si>
  <si>
    <t>Luva de redução PVC soldável,  40 mm x 25 mm</t>
  </si>
  <si>
    <t>Luva de reducao roscavel, PVC, 1" x 3/4", para agua fria predial</t>
  </si>
  <si>
    <t>Luva de reducao soldavel, PVC, 32 mm x 25 mm, para agua fria predial</t>
  </si>
  <si>
    <t>Luva de reducao soldavel, PVC, 40 mm x 32 mm, para agua fria predial</t>
  </si>
  <si>
    <t>Luva em PVC rigido roscavel, de 1", para eletroduto</t>
  </si>
  <si>
    <t>Luva soldavel com bucha de latao, PVC, 25 mm x 3/4"</t>
  </si>
  <si>
    <t>Registro de pressao PVC, soldavel, volante simples, de 25 mm</t>
  </si>
  <si>
    <t>Solucao limpadora para PVC, frasco com 1000 cm3</t>
  </si>
  <si>
    <t>Te de reducao, PVC, soldavel, 90 graus, 50 mm x 25 mm, para agua fria predial</t>
  </si>
  <si>
    <t>Te PVC, soldavel, com rosca na bolsa central, 90 graus, 25 mm x 3/4", para agua fria predial</t>
  </si>
  <si>
    <t>Te sanitario, PVC, dn 100 x 50 mm, serie normal, para esgoto predial</t>
  </si>
  <si>
    <t>Vedacao PVC, 100 mm, para saida vaso sanitario</t>
  </si>
  <si>
    <t>Cabo de cobre, flexivel, classe 4 ou 5, isolacao em PVC/a, antichama bwf-b, 1 condutor, 450/750 v, secao nominal 1,5 mm2</t>
  </si>
  <si>
    <t>Cabo de cobre, flexivel, classe 4 ou 5, isolacao em PVC/a, antichama bwf-b, 1 condutor, 450/750 v, secao nominal 2,5 mm2</t>
  </si>
  <si>
    <t>Caixa de passagem, em PVC, de 4" x 2", para eletroduto flexível corrugado</t>
  </si>
  <si>
    <t>Curva 90 graus, longa, de PVC rigido roscavel, de 1", para eletroduto</t>
  </si>
  <si>
    <t>Eletroduto de PVC rigido roscavel de 1 ", sem luva</t>
  </si>
  <si>
    <t>Eletroduto de PVC rigido roscavel de 1/2 ", sem luva</t>
  </si>
  <si>
    <t>Eletroduto de PVC rigido roscavel de 3/4 ", sem luva</t>
  </si>
  <si>
    <t>Quadro de distribuicao, sem barramento, em PVC, de embutir, para 6 disjuntores nema ou 8 disjuntores din</t>
  </si>
  <si>
    <t>Manta líquida impermeablizante, de base acrílica, cor de concreto, do tipo VEDACIT, VEDAPREN FAST ou equivalente técnico</t>
  </si>
  <si>
    <t>Tinta acrílica premium, cor branco fosco</t>
  </si>
  <si>
    <t>Pasta lubrificante para tubos e conexões com junta elástica (uso em PVC, aço, polietileno e outros) (com 400 g)</t>
  </si>
  <si>
    <t>Registro de esfera, PVC, com volante, VS, roscavel, dn 1 1/2", com corpo dividido</t>
  </si>
  <si>
    <t>Registro de esfera, PVC, com volante, VS, roscavel, dn 3/4", com corpo dividido</t>
  </si>
  <si>
    <t>Registro de esfera, PVC, com volante, VS, soldavel, dn 32 mm, com corpo dividido</t>
  </si>
  <si>
    <t>Tubo PEAD de 25mm da tigre ou similar)</t>
  </si>
  <si>
    <t>Conector GTDU - fornecimento</t>
  </si>
  <si>
    <t>Disjuntor bipolar DR 25 A, dispositivo residual diferencial, tipo AC, 30MA</t>
  </si>
  <si>
    <t>Disjuntor tipo DIN/IEC, monopolar de 6  ate  32A</t>
  </si>
  <si>
    <t>Interruptor simples 10A, 250V (apenas modulo)</t>
  </si>
  <si>
    <t>Lâmpada led 12 W, bivolt branca</t>
  </si>
  <si>
    <t>Luminária de teto plafon/plafonier em plastico com base E27, potencia máxima 60 W (nao inclui lâmpada)</t>
  </si>
  <si>
    <t>Poste de concreto duplo T, 150 kg, h = 7 m</t>
  </si>
  <si>
    <t>Tomada 2P+T 20A, 250V  (apenas módulo)</t>
  </si>
  <si>
    <t>Tomada 2P+T 10A, 250V  (apenas módulo)</t>
  </si>
  <si>
    <t>Porta de madeira, folha media (NBR 15930) de 70 x 210 cm, e = 35 mm, nucleo sarrafeado, capa lisa em hdf, acabamento em primer para pintura</t>
  </si>
  <si>
    <t>Anel borracha para tubo esgoto predial dn 50 mm (NBR 5688)</t>
  </si>
  <si>
    <t>Anel borracha para tubo esgoto predial, dn 100 mm (NBR 5688)</t>
  </si>
  <si>
    <t>Te soldavel, PVC, 90 graus, 25 mm, para agua fria predial (NBR 5648)</t>
  </si>
  <si>
    <t>Te soldavel, PVC, 90 graus, 32 mm, para agua fria predial (NBR 5648)</t>
  </si>
  <si>
    <t>Te soldavel, PVC, 90 graus, 40 mm, para agua fria predial (NBR 5648)</t>
  </si>
  <si>
    <t>Tubo de polietileno de alta densidade (pead), pe-80, de = 32 mm x 3,0 mm de parede, para ligacao de agua predial (NBR 15561)</t>
  </si>
  <si>
    <t>Tubo PVC  serie normal, DN 100 mm, para esgoto  predial (NBR 5688)</t>
  </si>
  <si>
    <t>Tubo PVC serie normal, DN 50 mm, para esgoto predial (NBR 5688)</t>
  </si>
  <si>
    <t>Tubo PVC, soldavel, DN 25 mm, agua fria (NBR-5648)</t>
  </si>
  <si>
    <t>Tubo PVC, soldavel, DN 32 mm, agua fria (NBR-5648)</t>
  </si>
  <si>
    <t>Tubo PVC, soldavel, DN 40 mm, agua fria (NBR-5648)</t>
  </si>
  <si>
    <t>1. EQUIPAMENTOS</t>
  </si>
  <si>
    <t>PROJECTA</t>
  </si>
  <si>
    <t>1.1</t>
  </si>
  <si>
    <t>Aluguel de betoneira, capacidade nominal 600 l, capacidade de mistura 360l, motor elétrico trifásico 220/380V, potência 4CV, excluso carregador</t>
  </si>
  <si>
    <t>mês</t>
  </si>
  <si>
    <t>1.2</t>
  </si>
  <si>
    <t>Aluguel de vibrador de imersão, diâmetro da ponteira de *45* mm, com motor elétrico trifásico de 2 HP (2 CV)</t>
  </si>
  <si>
    <t>1.3</t>
  </si>
  <si>
    <t>Aluguel de compactador de solos de percursão (soquete) com motor a gasolina 4 tempos de 4 HP (4 CV)</t>
  </si>
  <si>
    <t>2. MÃO-DE-OBRA</t>
  </si>
  <si>
    <t>2.1</t>
  </si>
  <si>
    <t>Pedreiro, Servente, Armador, Carpinteiro, Pintor, Encanador, Eletricista, Ajudante especializado</t>
  </si>
  <si>
    <t>3.1. MATERIAIS - DIVERSOS</t>
  </si>
  <si>
    <t xml:space="preserve"> 00000665 </t>
  </si>
  <si>
    <t>3.1.1</t>
  </si>
  <si>
    <t>Ácido muriático, diluição 10% a 12% para uso em limpeza</t>
  </si>
  <si>
    <t>3.1.2</t>
  </si>
  <si>
    <t>Arruela lisa, redonda, de latao polido, diametro nominal 5/8", diametro externo = 34 mm, diametro do furo = 17 mm, espessura = *2,5* mm</t>
  </si>
  <si>
    <t>3.1.3</t>
  </si>
  <si>
    <t>Arruela quadrada em aco galvanizado, dimensao = 38 mm, espessura = 3mm, diametro do furo= 18 mm</t>
  </si>
  <si>
    <t>3.1.4</t>
  </si>
  <si>
    <t>Canaleta concreto 14 x 19 x 19 cm (classe c - NBR 6136)</t>
  </si>
  <si>
    <t>3.1.5</t>
  </si>
  <si>
    <t>Canaleta concreto 19 x 19 x 19 cm (classe c - nbr 6136)</t>
  </si>
  <si>
    <t>3.1.6</t>
  </si>
  <si>
    <t>3.1.7</t>
  </si>
  <si>
    <t>Desmoldante protetor para formas de madeira, de base oleosa emulsionada em agua</t>
  </si>
  <si>
    <t>3.1.8</t>
  </si>
  <si>
    <t>Espaçador / distanciador circular com entrada lateral, em plástico, para vergalhão *4,2 a 12,5* mm, cobrimento 20 mm</t>
  </si>
  <si>
    <t>3.1.9</t>
  </si>
  <si>
    <t>Laje pré-moldada convencional (lajotas + vigotas) para piso, unidirecional, sobrecarga de 200 kg/m2, vão até 3,50 m (sem colocação)</t>
  </si>
  <si>
    <t>3.1.10</t>
  </si>
  <si>
    <t>3.1.11</t>
  </si>
  <si>
    <t>Parafuso rosca soberba zincado cabeca chata fenda simples 3,5 x 25 mm (1 ")</t>
  </si>
  <si>
    <t>3.1.12</t>
  </si>
  <si>
    <t>Parafuso zincado rosca soberba, cabeca sextavada, 5/16 " x 180 mm, para fixacao de telha em madeira</t>
  </si>
  <si>
    <t>3.1.13</t>
  </si>
  <si>
    <t>Porca zincada, sextavada, diametro 1/4"</t>
  </si>
  <si>
    <t xml:space="preserve"> 00037411 </t>
  </si>
  <si>
    <t>3.1.14</t>
  </si>
  <si>
    <t>Prego de aco polido com cabeca 12 x 12</t>
  </si>
  <si>
    <t xml:space="preserve"> 00005073 </t>
  </si>
  <si>
    <t>3.1.15</t>
  </si>
  <si>
    <t>Prego de aco polido com cabeca 15 x 15 (1 1/4 x 13)</t>
  </si>
  <si>
    <t>3.1.16</t>
  </si>
  <si>
    <t>Prego de aco polido com cabeca 17 x 21 (2 x 11)</t>
  </si>
  <si>
    <t>3.1.17</t>
  </si>
  <si>
    <t>Prego de aco polido com cabeca 17 x 24 (2 1/4 x 11)</t>
  </si>
  <si>
    <t>3.1.18</t>
  </si>
  <si>
    <t>Prego de aco polido com cabeca 18 x 27 (2 1/2 x 10)</t>
  </si>
  <si>
    <t>3.1.19</t>
  </si>
  <si>
    <t>Prego de aco polido com cabeca 18 x 30 (2 3/4 x 10)</t>
  </si>
  <si>
    <t>3.1.20</t>
  </si>
  <si>
    <t>Prego de aco polido com cabeca 19  x 36 (3 1/4  x  9)</t>
  </si>
  <si>
    <t>3.1.21</t>
  </si>
  <si>
    <t>Prego de aco polido com cabeca 22 x 48 (4 1/4 x 5)</t>
  </si>
  <si>
    <t>3.1.22</t>
  </si>
  <si>
    <t>Prego de aco polido com cabeca dupla 17 x 27 (2 1/2 x 11)</t>
  </si>
  <si>
    <t>3.1.23</t>
  </si>
  <si>
    <t>Prego de aco polido sem cabeca 15 x 15 (1 1/4 x 13)</t>
  </si>
  <si>
    <t>AGOSTO/2020</t>
  </si>
  <si>
    <t>PLANILHA DE INSUMOS</t>
  </si>
  <si>
    <t xml:space="preserve"> 94807 </t>
  </si>
  <si>
    <t xml:space="preserve"> 367,85</t>
  </si>
  <si>
    <t xml:space="preserve"> 19,77</t>
  </si>
  <si>
    <t xml:space="preserve"> 9,35</t>
  </si>
  <si>
    <t xml:space="preserve"> 1,78</t>
  </si>
  <si>
    <t>Porta em aço de abrir tipo veneziana sem guarnição, 87x210cm, fixação com parafusos, inclusive fechadura</t>
  </si>
  <si>
    <t>Porta em aço de abrir tipo veneziana sem guarnição, 87x210cm, fixação com parafusos, inclusive fevhadura - fornecimento e instalação. Af_12/2019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</si>
</sst>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name val="Arial"/>
      <family val="1"/>
    </font>
    <font>
      <sz val="11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sz val="14"/>
      <name val="Arial"/>
      <family val="2"/>
    </font>
    <font>
      <b/>
      <sz val="11"/>
      <name val="Arial"/>
      <family val="1"/>
    </font>
    <font>
      <b/>
      <sz val="9"/>
      <name val="Arial"/>
      <family val="1"/>
    </font>
    <font>
      <sz val="9"/>
      <name val="Arial"/>
      <family val="2"/>
    </font>
    <font>
      <b/>
      <sz val="11"/>
      <name val="Arial"/>
      <family val="2"/>
    </font>
    <font>
      <b/>
      <sz val="16"/>
      <name val="Arial"/>
      <family val="1"/>
    </font>
    <font>
      <b/>
      <sz val="12"/>
      <color rgb="FF0070C0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8"/>
      <color rgb="FF000000"/>
      <name val="Arial"/>
      <family val="1"/>
    </font>
    <font>
      <b/>
      <sz val="8"/>
      <name val="Arial"/>
      <family val="1"/>
    </font>
    <font>
      <b/>
      <sz val="8"/>
      <color rgb="FF000000"/>
      <name val="Arial"/>
      <family val="1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1"/>
    </font>
    <font>
      <sz val="12"/>
      <name val="Arial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0" fontId="2" fillId="0" borderId="0" xfId="2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3" fontId="5" fillId="2" borderId="0" xfId="1" applyFont="1" applyFill="1" applyAlignment="1">
      <alignment vertical="center" wrapText="1"/>
    </xf>
    <xf numFmtId="10" fontId="5" fillId="2" borderId="0" xfId="2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0" fontId="8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right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" fontId="11" fillId="3" borderId="6" xfId="1" applyNumberFormat="1" applyFont="1" applyFill="1" applyBorder="1" applyAlignment="1">
      <alignment horizontal="right" vertical="center" wrapText="1"/>
    </xf>
    <xf numFmtId="10" fontId="11" fillId="3" borderId="6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justify" vertical="center" wrapText="1"/>
    </xf>
    <xf numFmtId="4" fontId="12" fillId="0" borderId="6" xfId="1" applyNumberFormat="1" applyFont="1" applyFill="1" applyBorder="1" applyAlignment="1">
      <alignment horizontal="right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10" fontId="12" fillId="0" borderId="6" xfId="2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justify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justify" vertical="center" wrapText="1"/>
    </xf>
    <xf numFmtId="43" fontId="12" fillId="0" borderId="0" xfId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10" fontId="16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43" fontId="0" fillId="0" borderId="0" xfId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3" fontId="0" fillId="0" borderId="0" xfId="1" applyFont="1" applyFill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43" fontId="12" fillId="0" borderId="10" xfId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0" fontId="16" fillId="0" borderId="10" xfId="2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10" fontId="11" fillId="3" borderId="1" xfId="2" applyNumberFormat="1" applyFont="1" applyFill="1" applyBorder="1" applyAlignment="1">
      <alignment horizontal="right" vertical="center" wrapText="1"/>
    </xf>
    <xf numFmtId="43" fontId="18" fillId="3" borderId="6" xfId="1" applyFont="1" applyFill="1" applyBorder="1" applyAlignment="1">
      <alignment horizontal="right" vertical="center" wrapText="1"/>
    </xf>
    <xf numFmtId="10" fontId="18" fillId="3" borderId="6" xfId="2" applyNumberFormat="1" applyFont="1" applyFill="1" applyBorder="1" applyAlignment="1">
      <alignment horizontal="right" vertical="center" wrapText="1"/>
    </xf>
    <xf numFmtId="43" fontId="19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43" fontId="2" fillId="0" borderId="0" xfId="0" applyNumberFormat="1" applyFont="1" applyFill="1" applyAlignment="1">
      <alignment horizontal="right" vertical="center" wrapText="1"/>
    </xf>
    <xf numFmtId="10" fontId="2" fillId="0" borderId="0" xfId="2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43" fontId="2" fillId="0" borderId="0" xfId="0" applyNumberFormat="1" applyFont="1" applyFill="1" applyAlignment="1">
      <alignment horizontal="center" vertical="center" wrapText="1"/>
    </xf>
    <xf numFmtId="10" fontId="2" fillId="0" borderId="0" xfId="2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vertical="center"/>
    </xf>
    <xf numFmtId="10" fontId="3" fillId="0" borderId="0" xfId="2" applyNumberFormat="1" applyFont="1" applyFill="1" applyAlignment="1">
      <alignment vertical="center"/>
    </xf>
    <xf numFmtId="43" fontId="2" fillId="3" borderId="4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" fontId="12" fillId="2" borderId="11" xfId="0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4" fontId="20" fillId="2" borderId="0" xfId="1" applyNumberFormat="1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2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20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0" fontId="20" fillId="0" borderId="0" xfId="0" applyNumberFormat="1" applyFont="1" applyAlignment="1">
      <alignment vertical="center"/>
    </xf>
    <xf numFmtId="10" fontId="20" fillId="3" borderId="6" xfId="0" applyNumberFormat="1" applyFont="1" applyFill="1" applyBorder="1" applyAlignment="1">
      <alignment horizontal="left" vertical="center"/>
    </xf>
    <xf numFmtId="10" fontId="20" fillId="3" borderId="1" xfId="0" applyNumberFormat="1" applyFont="1" applyFill="1" applyBorder="1" applyAlignment="1">
      <alignment horizontal="center" vertical="center"/>
    </xf>
    <xf numFmtId="10" fontId="20" fillId="3" borderId="2" xfId="0" applyNumberFormat="1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right" vertical="center"/>
    </xf>
    <xf numFmtId="4" fontId="20" fillId="3" borderId="3" xfId="0" applyNumberFormat="1" applyFont="1" applyFill="1" applyBorder="1" applyAlignment="1">
      <alignment horizontal="right" vertical="center"/>
    </xf>
    <xf numFmtId="4" fontId="20" fillId="3" borderId="6" xfId="0" applyNumberFormat="1" applyFont="1" applyFill="1" applyBorder="1" applyAlignment="1">
      <alignment horizontal="right" vertical="center"/>
    </xf>
    <xf numFmtId="10" fontId="20" fillId="3" borderId="6" xfId="0" applyNumberFormat="1" applyFont="1" applyFill="1" applyBorder="1" applyAlignment="1">
      <alignment horizontal="right" vertical="center"/>
    </xf>
    <xf numFmtId="0" fontId="21" fillId="0" borderId="6" xfId="0" applyFont="1" applyBorder="1" applyAlignment="1">
      <alignment vertical="center"/>
    </xf>
    <xf numFmtId="10" fontId="20" fillId="0" borderId="1" xfId="0" applyNumberFormat="1" applyFont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20" fillId="2" borderId="2" xfId="0" applyNumberFormat="1" applyFont="1" applyFill="1" applyBorder="1" applyAlignment="1">
      <alignment horizontal="right" vertical="center" wrapText="1"/>
    </xf>
    <xf numFmtId="4" fontId="20" fillId="2" borderId="3" xfId="0" applyNumberFormat="1" applyFont="1" applyFill="1" applyBorder="1" applyAlignment="1">
      <alignment horizontal="right" vertical="center" wrapText="1"/>
    </xf>
    <xf numFmtId="4" fontId="20" fillId="2" borderId="6" xfId="0" applyNumberFormat="1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center" vertical="center" wrapText="1"/>
    </xf>
    <xf numFmtId="4" fontId="21" fillId="0" borderId="6" xfId="0" applyNumberFormat="1" applyFont="1" applyBorder="1" applyAlignment="1">
      <alignment vertical="center"/>
    </xf>
    <xf numFmtId="10" fontId="20" fillId="3" borderId="1" xfId="0" applyNumberFormat="1" applyFont="1" applyFill="1" applyBorder="1" applyAlignment="1">
      <alignment horizontal="left" vertical="center"/>
    </xf>
    <xf numFmtId="10" fontId="20" fillId="3" borderId="2" xfId="0" applyNumberFormat="1" applyFont="1" applyFill="1" applyBorder="1" applyAlignment="1">
      <alignment horizontal="left" vertical="center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center" vertical="center" wrapText="1"/>
    </xf>
    <xf numFmtId="0" fontId="21" fillId="0" borderId="6" xfId="0" applyFont="1" applyBorder="1" applyAlignment="1">
      <alignment vertical="center" wrapText="1"/>
    </xf>
    <xf numFmtId="4" fontId="21" fillId="0" borderId="6" xfId="0" applyNumberFormat="1" applyFont="1" applyBorder="1" applyAlignment="1">
      <alignment horizontal="right" vertical="center" wrapText="1"/>
    </xf>
    <xf numFmtId="10" fontId="21" fillId="0" borderId="6" xfId="2" applyNumberFormat="1" applyFont="1" applyFill="1" applyBorder="1" applyAlignment="1">
      <alignment horizontal="right" vertical="center" wrapText="1"/>
    </xf>
    <xf numFmtId="10" fontId="21" fillId="0" borderId="6" xfId="2" applyNumberFormat="1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4" fontId="21" fillId="0" borderId="2" xfId="0" applyNumberFormat="1" applyFont="1" applyBorder="1" applyAlignment="1">
      <alignment horizontal="right" vertical="center"/>
    </xf>
    <xf numFmtId="4" fontId="21" fillId="0" borderId="3" xfId="0" applyNumberFormat="1" applyFont="1" applyBorder="1" applyAlignment="1">
      <alignment horizontal="right" vertical="center"/>
    </xf>
    <xf numFmtId="4" fontId="21" fillId="0" borderId="6" xfId="0" applyNumberFormat="1" applyFont="1" applyBorder="1" applyAlignment="1">
      <alignment horizontal="right" vertical="center"/>
    </xf>
    <xf numFmtId="0" fontId="21" fillId="0" borderId="0" xfId="0" applyFont="1"/>
    <xf numFmtId="0" fontId="21" fillId="0" borderId="3" xfId="0" applyFont="1" applyBorder="1" applyAlignment="1">
      <alignment vertical="center"/>
    </xf>
    <xf numFmtId="4" fontId="21" fillId="0" borderId="0" xfId="0" applyNumberFormat="1" applyFont="1"/>
    <xf numFmtId="0" fontId="23" fillId="0" borderId="0" xfId="0" applyFont="1"/>
    <xf numFmtId="4" fontId="24" fillId="3" borderId="6" xfId="0" applyNumberFormat="1" applyFont="1" applyFill="1" applyBorder="1" applyAlignment="1">
      <alignment horizontal="right" vertical="center"/>
    </xf>
    <xf numFmtId="10" fontId="24" fillId="3" borderId="6" xfId="2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43" fontId="21" fillId="0" borderId="0" xfId="0" applyNumberFormat="1" applyFont="1" applyAlignment="1">
      <alignment vertical="center"/>
    </xf>
    <xf numFmtId="14" fontId="16" fillId="0" borderId="6" xfId="0" applyNumberFormat="1" applyFont="1" applyBorder="1" applyAlignment="1">
      <alignment horizontal="center" vertical="center" wrapText="1"/>
    </xf>
    <xf numFmtId="0" fontId="21" fillId="0" borderId="6" xfId="0" quotePrefix="1" applyFont="1" applyBorder="1" applyAlignment="1">
      <alignment horizontal="center" vertical="center"/>
    </xf>
    <xf numFmtId="49" fontId="20" fillId="0" borderId="1" xfId="0" applyNumberFormat="1" applyFont="1" applyBorder="1" applyAlignment="1">
      <alignment vertical="center" wrapText="1"/>
    </xf>
    <xf numFmtId="17" fontId="20" fillId="0" borderId="0" xfId="0" quotePrefix="1" applyNumberFormat="1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43" fontId="3" fillId="0" borderId="0" xfId="0" applyNumberFormat="1" applyFont="1" applyAlignment="1">
      <alignment vertical="center"/>
    </xf>
    <xf numFmtId="10" fontId="2" fillId="3" borderId="4" xfId="2" applyNumberFormat="1" applyFont="1" applyFill="1" applyBorder="1" applyAlignment="1">
      <alignment horizontal="center" vertical="center" wrapText="1"/>
    </xf>
    <xf numFmtId="10" fontId="2" fillId="3" borderId="5" xfId="2" applyNumberFormat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2" fillId="3" borderId="5" xfId="1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43" fontId="18" fillId="3" borderId="1" xfId="1" applyFont="1" applyFill="1" applyBorder="1" applyAlignment="1">
      <alignment horizontal="center" vertical="center"/>
    </xf>
    <xf numFmtId="43" fontId="18" fillId="3" borderId="2" xfId="1" applyFont="1" applyFill="1" applyBorder="1" applyAlignment="1">
      <alignment horizontal="center" vertical="center"/>
    </xf>
    <xf numFmtId="43" fontId="18" fillId="3" borderId="3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33865</xdr:colOff>
      <xdr:row>0</xdr:row>
      <xdr:rowOff>60700</xdr:rowOff>
    </xdr:from>
    <xdr:to>
      <xdr:col>8</xdr:col>
      <xdr:colOff>889380</xdr:colOff>
      <xdr:row>4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3836" y="60700"/>
          <a:ext cx="1964897" cy="701300"/>
        </a:xfrm>
        <a:prstGeom prst="rect">
          <a:avLst/>
        </a:prstGeom>
      </xdr:spPr>
    </xdr:pic>
    <xdr:clientData/>
  </xdr:twoCellAnchor>
  <xdr:twoCellAnchor editAs="oneCell">
    <xdr:from>
      <xdr:col>0</xdr:col>
      <xdr:colOff>54164</xdr:colOff>
      <xdr:row>0</xdr:row>
      <xdr:rowOff>49489</xdr:rowOff>
    </xdr:from>
    <xdr:to>
      <xdr:col>1</xdr:col>
      <xdr:colOff>437030</xdr:colOff>
      <xdr:row>4</xdr:row>
      <xdr:rowOff>135998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4" y="49489"/>
          <a:ext cx="1202016" cy="8580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33865</xdr:colOff>
      <xdr:row>0</xdr:row>
      <xdr:rowOff>60700</xdr:rowOff>
    </xdr:from>
    <xdr:to>
      <xdr:col>10</xdr:col>
      <xdr:colOff>889379</xdr:colOff>
      <xdr:row>4</xdr:row>
      <xdr:rowOff>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188F8EB-C7BE-41D5-AE55-FD1938932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6765" y="60700"/>
          <a:ext cx="1969939" cy="710825"/>
        </a:xfrm>
        <a:prstGeom prst="rect">
          <a:avLst/>
        </a:prstGeom>
      </xdr:spPr>
    </xdr:pic>
    <xdr:clientData/>
  </xdr:twoCellAnchor>
  <xdr:twoCellAnchor editAs="oneCell">
    <xdr:from>
      <xdr:col>0</xdr:col>
      <xdr:colOff>54164</xdr:colOff>
      <xdr:row>0</xdr:row>
      <xdr:rowOff>49489</xdr:rowOff>
    </xdr:from>
    <xdr:to>
      <xdr:col>1</xdr:col>
      <xdr:colOff>437030</xdr:colOff>
      <xdr:row>4</xdr:row>
      <xdr:rowOff>135998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C10607E-8414-4245-BBE8-1C2E898D46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4" y="49489"/>
          <a:ext cx="1202016" cy="8580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118224</xdr:colOff>
      <xdr:row>0</xdr:row>
      <xdr:rowOff>0</xdr:rowOff>
    </xdr:from>
    <xdr:to>
      <xdr:col>3</xdr:col>
      <xdr:colOff>154073</xdr:colOff>
      <xdr:row>4</xdr:row>
      <xdr:rowOff>147378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286F0CD-8275-40E9-BFF0-23CEC16F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224" y="0"/>
          <a:ext cx="864524" cy="79507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647700</xdr:colOff>
      <xdr:row>0</xdr:row>
      <xdr:rowOff>85725</xdr:rowOff>
    </xdr:from>
    <xdr:to>
      <xdr:col>9</xdr:col>
      <xdr:colOff>812569</xdr:colOff>
      <xdr:row>3</xdr:row>
      <xdr:rowOff>95770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AFC2FBF-4AF4-4A13-963D-0D08DCD33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85725"/>
          <a:ext cx="1155469" cy="495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14"/>
  <sheetViews>
    <sheetView showGridLines="0" showZeros="0" tabSelected="1" showOutlineSymbols="0" showWhiteSpace="0" zoomScaleNormal="100" zoomScaleSheetLayoutView="85" workbookViewId="0"/>
  </sheetViews>
  <sheetFormatPr defaultRowHeight="12.75" x14ac:dyDescent="0.2"/>
  <cols>
    <col min="1" max="1" width="10.75" style="7" customWidth="1"/>
    <col min="2" max="2" width="60" style="7" bestFit="1" customWidth="1"/>
    <col min="3" max="3" width="8" style="7" bestFit="1" customWidth="1"/>
    <col min="4" max="5" width="12.625" style="7" customWidth="1"/>
    <col min="6" max="6" width="12.625" style="91" customWidth="1"/>
    <col min="7" max="7" width="12.625" style="5" customWidth="1"/>
    <col min="8" max="8" width="14.625" style="7" customWidth="1"/>
    <col min="9" max="9" width="12.625" style="93" customWidth="1"/>
    <col min="10" max="10" width="9" style="5"/>
    <col min="11" max="11" width="14.625" style="7" customWidth="1"/>
    <col min="12" max="12" width="9.125" style="6" bestFit="1" customWidth="1"/>
    <col min="13" max="13" width="9" style="5"/>
    <col min="14" max="14" width="9.125" style="5" bestFit="1" customWidth="1"/>
    <col min="15" max="16384" width="9" style="7"/>
  </cols>
  <sheetData>
    <row r="1" spans="1:14" x14ac:dyDescent="0.2">
      <c r="A1" s="1"/>
      <c r="B1" s="1"/>
      <c r="C1" s="1"/>
      <c r="D1" s="1"/>
      <c r="E1" s="1"/>
      <c r="F1" s="2"/>
      <c r="G1" s="3"/>
      <c r="H1" s="1"/>
      <c r="I1" s="4"/>
      <c r="K1" s="1"/>
    </row>
    <row r="2" spans="1:14" s="11" customFormat="1" ht="18" x14ac:dyDescent="0.2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8"/>
      <c r="K2" s="9"/>
      <c r="L2" s="9"/>
      <c r="M2" s="10"/>
      <c r="N2" s="10"/>
    </row>
    <row r="3" spans="1:14" s="11" customFormat="1" ht="15" x14ac:dyDescent="0.2">
      <c r="A3" s="12"/>
      <c r="B3" s="13"/>
      <c r="C3" s="14"/>
      <c r="D3" s="14"/>
      <c r="E3" s="14"/>
      <c r="F3" s="15"/>
      <c r="G3" s="16"/>
      <c r="H3" s="17"/>
      <c r="I3" s="18"/>
      <c r="J3" s="10"/>
      <c r="K3" s="17"/>
      <c r="L3" s="9"/>
      <c r="M3" s="10"/>
      <c r="N3" s="10"/>
    </row>
    <row r="4" spans="1:14" s="11" customFormat="1" ht="15" x14ac:dyDescent="0.2">
      <c r="A4" s="12"/>
      <c r="B4" s="13"/>
      <c r="C4" s="14"/>
      <c r="D4" s="14"/>
      <c r="E4" s="14"/>
      <c r="F4" s="15"/>
      <c r="G4" s="16"/>
      <c r="H4" s="17"/>
      <c r="I4" s="18"/>
      <c r="J4" s="10"/>
      <c r="K4" s="17"/>
      <c r="L4" s="9"/>
      <c r="M4" s="10"/>
      <c r="N4" s="10"/>
    </row>
    <row r="5" spans="1:14" s="11" customFormat="1" ht="15" x14ac:dyDescent="0.2">
      <c r="A5" s="12"/>
      <c r="B5" s="13"/>
      <c r="C5" s="14"/>
      <c r="D5" s="14"/>
      <c r="E5" s="14"/>
      <c r="F5" s="15"/>
      <c r="G5" s="16"/>
      <c r="H5" s="17"/>
      <c r="I5" s="18"/>
      <c r="J5" s="10"/>
      <c r="K5" s="17"/>
      <c r="L5" s="9"/>
      <c r="M5" s="10"/>
      <c r="N5" s="10"/>
    </row>
    <row r="6" spans="1:14" s="11" customFormat="1" ht="15" x14ac:dyDescent="0.2">
      <c r="A6" s="19" t="s">
        <v>1</v>
      </c>
      <c r="B6" s="20" t="s">
        <v>2</v>
      </c>
      <c r="C6" s="21"/>
      <c r="D6" s="14"/>
      <c r="E6" s="14"/>
      <c r="F6" s="15"/>
      <c r="G6" s="16"/>
      <c r="H6" s="17"/>
      <c r="I6" s="18"/>
      <c r="J6" s="10"/>
      <c r="K6" s="17"/>
      <c r="L6" s="9"/>
      <c r="M6" s="10"/>
      <c r="N6" s="10"/>
    </row>
    <row r="7" spans="1:14" s="11" customFormat="1" ht="15" x14ac:dyDescent="0.2">
      <c r="A7" s="19" t="s">
        <v>3</v>
      </c>
      <c r="B7" s="22" t="s">
        <v>4</v>
      </c>
      <c r="C7" s="21"/>
      <c r="D7" s="14"/>
      <c r="E7" s="14"/>
      <c r="F7" s="15"/>
      <c r="G7" s="16"/>
      <c r="H7" s="17"/>
      <c r="I7" s="18"/>
      <c r="J7" s="10"/>
      <c r="K7" s="17"/>
      <c r="L7" s="9"/>
      <c r="M7" s="10"/>
      <c r="N7" s="10"/>
    </row>
    <row r="8" spans="1:14" s="11" customFormat="1" ht="15" x14ac:dyDescent="0.2">
      <c r="A8" s="19" t="s">
        <v>5</v>
      </c>
      <c r="B8" s="98" t="s">
        <v>454</v>
      </c>
      <c r="C8" s="21"/>
      <c r="D8" s="14"/>
      <c r="E8" s="14"/>
      <c r="F8" s="15"/>
      <c r="G8" s="16"/>
      <c r="H8" s="17"/>
      <c r="I8" s="18"/>
      <c r="J8" s="10"/>
      <c r="K8" s="17"/>
      <c r="L8" s="9"/>
      <c r="M8" s="10"/>
      <c r="N8" s="10"/>
    </row>
    <row r="9" spans="1:14" s="11" customFormat="1" ht="24" x14ac:dyDescent="0.2">
      <c r="A9" s="19" t="s">
        <v>6</v>
      </c>
      <c r="B9" s="23" t="s">
        <v>25</v>
      </c>
      <c r="C9" s="21"/>
      <c r="D9" s="14"/>
      <c r="E9" s="14"/>
      <c r="F9" s="15"/>
      <c r="G9" s="16"/>
      <c r="H9" s="17"/>
      <c r="I9" s="18"/>
      <c r="J9" s="10"/>
      <c r="K9" s="17"/>
      <c r="L9" s="9"/>
      <c r="M9" s="10"/>
      <c r="N9" s="10"/>
    </row>
    <row r="10" spans="1:14" s="11" customFormat="1" ht="15" x14ac:dyDescent="0.2">
      <c r="A10" s="12"/>
      <c r="B10" s="13"/>
      <c r="C10" s="14"/>
      <c r="D10" s="14"/>
      <c r="E10" s="14"/>
      <c r="F10" s="15"/>
      <c r="G10" s="16"/>
      <c r="H10" s="17"/>
      <c r="I10" s="18"/>
      <c r="J10" s="10"/>
      <c r="K10" s="17"/>
      <c r="L10" s="9"/>
      <c r="M10" s="10"/>
      <c r="N10" s="10"/>
    </row>
    <row r="11" spans="1:14" s="11" customFormat="1" ht="20.25" x14ac:dyDescent="0.2">
      <c r="A11" s="184" t="s">
        <v>7</v>
      </c>
      <c r="B11" s="185"/>
      <c r="C11" s="185"/>
      <c r="D11" s="185"/>
      <c r="E11" s="185"/>
      <c r="F11" s="185"/>
      <c r="G11" s="185"/>
      <c r="H11" s="185"/>
      <c r="I11" s="186"/>
      <c r="J11" s="24" t="s">
        <v>8</v>
      </c>
      <c r="K11" s="9"/>
      <c r="L11" s="9"/>
      <c r="M11" s="10"/>
      <c r="N11" s="10"/>
    </row>
    <row r="12" spans="1:14" x14ac:dyDescent="0.2">
      <c r="A12" s="1"/>
      <c r="B12" s="1"/>
      <c r="C12" s="1"/>
      <c r="D12" s="1"/>
      <c r="E12" s="1"/>
      <c r="F12" s="2"/>
      <c r="G12" s="3"/>
      <c r="H12" s="1"/>
      <c r="I12" s="4"/>
      <c r="K12" s="1"/>
    </row>
    <row r="13" spans="1:14" s="27" customFormat="1" x14ac:dyDescent="0.2">
      <c r="A13" s="187" t="s">
        <v>9</v>
      </c>
      <c r="B13" s="187" t="s">
        <v>10</v>
      </c>
      <c r="C13" s="187" t="s">
        <v>11</v>
      </c>
      <c r="D13" s="187" t="s">
        <v>12</v>
      </c>
      <c r="E13" s="187" t="s">
        <v>13</v>
      </c>
      <c r="F13" s="189" t="s">
        <v>14</v>
      </c>
      <c r="G13" s="187" t="s">
        <v>15</v>
      </c>
      <c r="H13" s="175" t="s">
        <v>16</v>
      </c>
      <c r="I13" s="173" t="s">
        <v>17</v>
      </c>
      <c r="J13" s="25"/>
      <c r="K13" s="175" t="s">
        <v>18</v>
      </c>
      <c r="L13" s="26"/>
      <c r="M13" s="25"/>
      <c r="N13" s="25"/>
    </row>
    <row r="14" spans="1:14" s="27" customFormat="1" x14ac:dyDescent="0.2">
      <c r="A14" s="188"/>
      <c r="B14" s="188"/>
      <c r="C14" s="188"/>
      <c r="D14" s="188"/>
      <c r="E14" s="188"/>
      <c r="F14" s="190"/>
      <c r="G14" s="188"/>
      <c r="H14" s="176"/>
      <c r="I14" s="174"/>
      <c r="J14" s="25">
        <v>1</v>
      </c>
      <c r="K14" s="176"/>
      <c r="L14" s="26"/>
      <c r="M14" s="25"/>
      <c r="N14" s="25"/>
    </row>
    <row r="15" spans="1:14" x14ac:dyDescent="0.2">
      <c r="A15" s="28"/>
      <c r="B15" s="28"/>
      <c r="C15" s="28"/>
      <c r="D15" s="28"/>
      <c r="E15" s="28"/>
      <c r="F15" s="29"/>
      <c r="G15" s="30"/>
      <c r="H15" s="28"/>
      <c r="I15" s="31"/>
      <c r="K15" s="28"/>
    </row>
    <row r="16" spans="1:14" s="42" customFormat="1" x14ac:dyDescent="0.2">
      <c r="A16" s="32" t="s">
        <v>19</v>
      </c>
      <c r="B16" s="33" t="s">
        <v>20</v>
      </c>
      <c r="C16" s="34"/>
      <c r="D16" s="35"/>
      <c r="E16" s="34"/>
      <c r="F16" s="36"/>
      <c r="G16" s="37"/>
      <c r="H16" s="38">
        <f>SUM(H17:H18)</f>
        <v>564.30000000000007</v>
      </c>
      <c r="I16" s="39">
        <f>SUM(I17:I18)</f>
        <v>1.612285714285714E-2</v>
      </c>
      <c r="J16" s="40"/>
      <c r="K16" s="38"/>
      <c r="L16" s="26"/>
      <c r="M16" s="41"/>
      <c r="N16" s="41"/>
    </row>
    <row r="17" spans="1:14" s="27" customFormat="1" ht="25.5" x14ac:dyDescent="0.2">
      <c r="A17" s="43" t="s">
        <v>21</v>
      </c>
      <c r="B17" s="44" t="s">
        <v>22</v>
      </c>
      <c r="C17" s="43" t="s">
        <v>23</v>
      </c>
      <c r="D17" s="45">
        <v>73.67</v>
      </c>
      <c r="E17" s="45">
        <v>7.25</v>
      </c>
      <c r="F17" s="46" t="s">
        <v>24</v>
      </c>
      <c r="G17" s="47" t="s">
        <v>25</v>
      </c>
      <c r="H17" s="45">
        <f>TRUNC(E17*D17,2)</f>
        <v>534.1</v>
      </c>
      <c r="I17" s="48">
        <f>H17/$H$207</f>
        <v>1.5259999999999998E-2</v>
      </c>
      <c r="J17" s="25"/>
      <c r="K17" s="45">
        <f t="shared" ref="K17:K30" si="0">TRUNC(D17*E17,2)</f>
        <v>534.1</v>
      </c>
      <c r="L17" s="26"/>
      <c r="M17" s="41"/>
      <c r="N17" s="41"/>
    </row>
    <row r="18" spans="1:14" s="27" customFormat="1" x14ac:dyDescent="0.2">
      <c r="A18" s="43" t="s">
        <v>26</v>
      </c>
      <c r="B18" s="44" t="s">
        <v>27</v>
      </c>
      <c r="C18" s="43" t="s">
        <v>23</v>
      </c>
      <c r="D18" s="45">
        <v>73.67</v>
      </c>
      <c r="E18" s="45">
        <v>0.41</v>
      </c>
      <c r="F18" s="46" t="s">
        <v>28</v>
      </c>
      <c r="G18" s="47" t="s">
        <v>25</v>
      </c>
      <c r="H18" s="45">
        <f>TRUNC(E18*D18,2)</f>
        <v>30.2</v>
      </c>
      <c r="I18" s="48">
        <f>H18/$H$207</f>
        <v>8.6285714285714264E-4</v>
      </c>
      <c r="J18" s="25"/>
      <c r="K18" s="45">
        <f t="shared" si="0"/>
        <v>30.2</v>
      </c>
      <c r="L18" s="26"/>
      <c r="M18" s="41"/>
      <c r="N18" s="41"/>
    </row>
    <row r="19" spans="1:14" x14ac:dyDescent="0.2">
      <c r="A19" s="28"/>
      <c r="B19" s="49"/>
      <c r="C19" s="28"/>
      <c r="D19" s="50"/>
      <c r="E19" s="50"/>
      <c r="F19" s="51"/>
      <c r="G19" s="52"/>
      <c r="H19" s="50"/>
      <c r="I19" s="31"/>
      <c r="K19" s="50">
        <f t="shared" si="0"/>
        <v>0</v>
      </c>
    </row>
    <row r="20" spans="1:14" s="42" customFormat="1" x14ac:dyDescent="0.2">
      <c r="A20" s="32" t="s">
        <v>29</v>
      </c>
      <c r="B20" s="33" t="s">
        <v>30</v>
      </c>
      <c r="C20" s="34"/>
      <c r="D20" s="53"/>
      <c r="E20" s="53"/>
      <c r="F20" s="54"/>
      <c r="G20" s="55"/>
      <c r="H20" s="38">
        <f>H22+H27</f>
        <v>4566.53</v>
      </c>
      <c r="I20" s="39">
        <f>I22+I27</f>
        <v>0.13047228571428568</v>
      </c>
      <c r="J20" s="40"/>
      <c r="K20" s="38">
        <f t="shared" si="0"/>
        <v>0</v>
      </c>
      <c r="L20" s="26"/>
      <c r="M20" s="41"/>
      <c r="N20" s="41"/>
    </row>
    <row r="21" spans="1:14" x14ac:dyDescent="0.2">
      <c r="A21" s="28"/>
      <c r="B21" s="49"/>
      <c r="C21" s="28"/>
      <c r="D21" s="50"/>
      <c r="E21" s="50"/>
      <c r="F21" s="51"/>
      <c r="G21" s="52"/>
      <c r="H21" s="50"/>
      <c r="I21" s="31"/>
      <c r="K21" s="50">
        <f t="shared" si="0"/>
        <v>0</v>
      </c>
    </row>
    <row r="22" spans="1:14" s="42" customFormat="1" x14ac:dyDescent="0.2">
      <c r="A22" s="32" t="s">
        <v>31</v>
      </c>
      <c r="B22" s="33" t="s">
        <v>32</v>
      </c>
      <c r="C22" s="34"/>
      <c r="D22" s="53"/>
      <c r="E22" s="53"/>
      <c r="F22" s="54"/>
      <c r="G22" s="55"/>
      <c r="H22" s="38">
        <f>SUM(H23:H25)</f>
        <v>388.8</v>
      </c>
      <c r="I22" s="39">
        <f>SUM(I23:I25)</f>
        <v>1.1108571428571426E-2</v>
      </c>
      <c r="J22" s="40"/>
      <c r="K22" s="38">
        <f t="shared" si="0"/>
        <v>0</v>
      </c>
      <c r="L22" s="26"/>
      <c r="M22" s="41"/>
      <c r="N22" s="41"/>
    </row>
    <row r="23" spans="1:14" s="27" customFormat="1" x14ac:dyDescent="0.2">
      <c r="A23" s="43" t="s">
        <v>33</v>
      </c>
      <c r="B23" s="44" t="s">
        <v>34</v>
      </c>
      <c r="C23" s="43" t="s">
        <v>35</v>
      </c>
      <c r="D23" s="45">
        <v>11.18</v>
      </c>
      <c r="E23" s="45">
        <v>15.04</v>
      </c>
      <c r="F23" s="46" t="s">
        <v>36</v>
      </c>
      <c r="G23" s="47" t="s">
        <v>25</v>
      </c>
      <c r="H23" s="45">
        <f>TRUNC(E23*D23,2)</f>
        <v>168.14</v>
      </c>
      <c r="I23" s="48">
        <f>H23/$H$207</f>
        <v>4.8039999999999984E-3</v>
      </c>
      <c r="J23" s="25"/>
      <c r="K23" s="45">
        <f t="shared" si="0"/>
        <v>168.14</v>
      </c>
      <c r="L23" s="26"/>
      <c r="M23" s="41"/>
      <c r="N23" s="41"/>
    </row>
    <row r="24" spans="1:14" s="27" customFormat="1" ht="25.5" x14ac:dyDescent="0.2">
      <c r="A24" s="43" t="s">
        <v>37</v>
      </c>
      <c r="B24" s="44" t="s">
        <v>38</v>
      </c>
      <c r="C24" s="43" t="s">
        <v>35</v>
      </c>
      <c r="D24" s="45">
        <v>7.83</v>
      </c>
      <c r="E24" s="45">
        <v>12.42</v>
      </c>
      <c r="F24" s="46" t="s">
        <v>39</v>
      </c>
      <c r="G24" s="47" t="s">
        <v>25</v>
      </c>
      <c r="H24" s="45">
        <f>TRUNC(E24*D24,2)</f>
        <v>97.24</v>
      </c>
      <c r="I24" s="48">
        <f>H24/$H$207</f>
        <v>2.7782857142857136E-3</v>
      </c>
      <c r="J24" s="25"/>
      <c r="K24" s="45">
        <f t="shared" si="0"/>
        <v>97.24</v>
      </c>
      <c r="L24" s="26"/>
      <c r="M24" s="41"/>
      <c r="N24" s="41"/>
    </row>
    <row r="25" spans="1:14" s="27" customFormat="1" ht="25.5" x14ac:dyDescent="0.2">
      <c r="A25" s="43" t="s">
        <v>40</v>
      </c>
      <c r="B25" s="44" t="s">
        <v>41</v>
      </c>
      <c r="C25" s="43" t="s">
        <v>35</v>
      </c>
      <c r="D25" s="45">
        <v>1.52</v>
      </c>
      <c r="E25" s="45">
        <v>81.2</v>
      </c>
      <c r="F25" s="46" t="s">
        <v>377</v>
      </c>
      <c r="G25" s="47" t="s">
        <v>42</v>
      </c>
      <c r="H25" s="45">
        <f>TRUNC(E25*D25,2)</f>
        <v>123.42</v>
      </c>
      <c r="I25" s="48">
        <f>H25/$H$207</f>
        <v>3.5262857142857136E-3</v>
      </c>
      <c r="J25" s="25"/>
      <c r="K25" s="45">
        <f t="shared" si="0"/>
        <v>123.42</v>
      </c>
      <c r="L25" s="26"/>
      <c r="M25" s="41"/>
      <c r="N25" s="41"/>
    </row>
    <row r="26" spans="1:14" x14ac:dyDescent="0.2">
      <c r="A26" s="28"/>
      <c r="B26" s="49"/>
      <c r="C26" s="28"/>
      <c r="D26" s="50"/>
      <c r="E26" s="50"/>
      <c r="F26" s="51"/>
      <c r="G26" s="52"/>
      <c r="H26" s="50"/>
      <c r="I26" s="31"/>
      <c r="K26" s="50">
        <f t="shared" si="0"/>
        <v>0</v>
      </c>
    </row>
    <row r="27" spans="1:14" s="42" customFormat="1" x14ac:dyDescent="0.2">
      <c r="A27" s="32" t="s">
        <v>43</v>
      </c>
      <c r="B27" s="33" t="s">
        <v>44</v>
      </c>
      <c r="C27" s="34"/>
      <c r="D27" s="53"/>
      <c r="E27" s="53"/>
      <c r="F27" s="54"/>
      <c r="G27" s="55"/>
      <c r="H27" s="38">
        <f>SUM(H28:H34)</f>
        <v>4177.7299999999996</v>
      </c>
      <c r="I27" s="39">
        <f>SUM(I28:I34)</f>
        <v>0.11936371428571425</v>
      </c>
      <c r="J27" s="40"/>
      <c r="K27" s="38">
        <f t="shared" si="0"/>
        <v>0</v>
      </c>
      <c r="L27" s="26"/>
      <c r="M27" s="41"/>
      <c r="N27" s="41"/>
    </row>
    <row r="28" spans="1:14" s="27" customFormat="1" ht="25.5" x14ac:dyDescent="0.2">
      <c r="A28" s="43" t="s">
        <v>45</v>
      </c>
      <c r="B28" s="44" t="s">
        <v>46</v>
      </c>
      <c r="C28" s="43" t="s">
        <v>23</v>
      </c>
      <c r="D28" s="45">
        <v>14.03</v>
      </c>
      <c r="E28" s="45">
        <v>50.92</v>
      </c>
      <c r="F28" s="46" t="s">
        <v>387</v>
      </c>
      <c r="G28" s="47" t="s">
        <v>42</v>
      </c>
      <c r="H28" s="45">
        <f t="shared" ref="H28:H34" si="1">TRUNC(E28*D28,2)</f>
        <v>714.4</v>
      </c>
      <c r="I28" s="48">
        <f>H28/$H$207</f>
        <v>2.0411428571428566E-2</v>
      </c>
      <c r="J28" s="25"/>
      <c r="K28" s="45">
        <f t="shared" si="0"/>
        <v>714.4</v>
      </c>
      <c r="L28" s="26"/>
      <c r="M28" s="41"/>
      <c r="N28" s="41"/>
    </row>
    <row r="29" spans="1:14" s="27" customFormat="1" x14ac:dyDescent="0.2">
      <c r="A29" s="43" t="s">
        <v>47</v>
      </c>
      <c r="B29" s="44" t="s">
        <v>378</v>
      </c>
      <c r="C29" s="43" t="s">
        <v>35</v>
      </c>
      <c r="D29" s="45">
        <v>9.08</v>
      </c>
      <c r="E29" s="45">
        <v>232.76</v>
      </c>
      <c r="F29" s="46" t="s">
        <v>48</v>
      </c>
      <c r="G29" s="47" t="s">
        <v>25</v>
      </c>
      <c r="H29" s="45">
        <f t="shared" si="1"/>
        <v>2113.46</v>
      </c>
      <c r="I29" s="48">
        <f>H29/$H$207</f>
        <v>6.0384571428571419E-2</v>
      </c>
      <c r="J29" s="25"/>
      <c r="K29" s="45">
        <f t="shared" si="0"/>
        <v>2113.46</v>
      </c>
      <c r="L29" s="26"/>
      <c r="M29" s="41"/>
      <c r="N29" s="41"/>
    </row>
    <row r="30" spans="1:14" s="27" customFormat="1" ht="25.5" x14ac:dyDescent="0.2">
      <c r="A30" s="43" t="s">
        <v>49</v>
      </c>
      <c r="B30" s="44" t="s">
        <v>379</v>
      </c>
      <c r="C30" s="43" t="s">
        <v>35</v>
      </c>
      <c r="D30" s="45">
        <v>1.27</v>
      </c>
      <c r="E30" s="45">
        <v>769.9</v>
      </c>
      <c r="F30" s="46" t="s">
        <v>388</v>
      </c>
      <c r="G30" s="47" t="s">
        <v>42</v>
      </c>
      <c r="H30" s="45">
        <f t="shared" si="1"/>
        <v>977.77</v>
      </c>
      <c r="I30" s="48">
        <f>H30/$H$207</f>
        <v>2.7936285714285709E-2</v>
      </c>
      <c r="J30" s="25"/>
      <c r="K30" s="45">
        <f t="shared" si="0"/>
        <v>977.77</v>
      </c>
      <c r="L30" s="26"/>
      <c r="M30" s="41"/>
      <c r="N30" s="41"/>
    </row>
    <row r="31" spans="1:14" s="27" customFormat="1" ht="25.5" x14ac:dyDescent="0.2">
      <c r="A31" s="43" t="s">
        <v>50</v>
      </c>
      <c r="B31" s="44" t="s">
        <v>52</v>
      </c>
      <c r="C31" s="43" t="s">
        <v>23</v>
      </c>
      <c r="D31" s="45">
        <v>2.1</v>
      </c>
      <c r="E31" s="45">
        <v>14.98</v>
      </c>
      <c r="F31" s="46" t="s">
        <v>53</v>
      </c>
      <c r="G31" s="47" t="s">
        <v>25</v>
      </c>
      <c r="H31" s="45">
        <f t="shared" si="1"/>
        <v>31.45</v>
      </c>
      <c r="I31" s="48">
        <f t="shared" ref="I31:I32" si="2">H31/$H$207</f>
        <v>8.9857142857142837E-4</v>
      </c>
      <c r="J31" s="25"/>
      <c r="K31" s="45"/>
      <c r="L31" s="26"/>
      <c r="M31" s="41"/>
      <c r="N31" s="41"/>
    </row>
    <row r="32" spans="1:14" s="27" customFormat="1" ht="25.5" x14ac:dyDescent="0.2">
      <c r="A32" s="43" t="s">
        <v>51</v>
      </c>
      <c r="B32" s="44" t="s">
        <v>380</v>
      </c>
      <c r="C32" s="43" t="s">
        <v>23</v>
      </c>
      <c r="D32" s="45">
        <v>2.6</v>
      </c>
      <c r="E32" s="45">
        <v>21.18</v>
      </c>
      <c r="F32" s="46" t="s">
        <v>389</v>
      </c>
      <c r="G32" s="47" t="s">
        <v>25</v>
      </c>
      <c r="H32" s="45">
        <f t="shared" si="1"/>
        <v>55.06</v>
      </c>
      <c r="I32" s="48">
        <f t="shared" si="2"/>
        <v>1.5731428571428569E-3</v>
      </c>
      <c r="J32" s="25"/>
      <c r="K32" s="45"/>
      <c r="L32" s="26"/>
      <c r="M32" s="41"/>
      <c r="N32" s="41"/>
    </row>
    <row r="33" spans="1:14" ht="25.5" x14ac:dyDescent="0.2">
      <c r="A33" s="43" t="s">
        <v>383</v>
      </c>
      <c r="B33" s="44" t="s">
        <v>381</v>
      </c>
      <c r="C33" s="43" t="s">
        <v>386</v>
      </c>
      <c r="D33" s="45">
        <v>17.55</v>
      </c>
      <c r="E33" s="45">
        <v>7.95</v>
      </c>
      <c r="F33" s="46" t="s">
        <v>390</v>
      </c>
      <c r="G33" s="47" t="s">
        <v>25</v>
      </c>
      <c r="H33" s="45">
        <f t="shared" si="1"/>
        <v>139.52000000000001</v>
      </c>
      <c r="I33" s="48">
        <f>H33/$H$207</f>
        <v>3.9862857142857139E-3</v>
      </c>
      <c r="K33" s="45">
        <f t="shared" ref="K33:K39" si="3">TRUNC(D33*E33,2)</f>
        <v>139.52000000000001</v>
      </c>
      <c r="M33" s="56"/>
      <c r="N33" s="56"/>
    </row>
    <row r="34" spans="1:14" s="27" customFormat="1" ht="38.25" x14ac:dyDescent="0.2">
      <c r="A34" s="43" t="s">
        <v>384</v>
      </c>
      <c r="B34" s="44" t="s">
        <v>382</v>
      </c>
      <c r="C34" s="43" t="s">
        <v>35</v>
      </c>
      <c r="D34" s="45">
        <v>0.52</v>
      </c>
      <c r="E34" s="45">
        <v>280.91000000000003</v>
      </c>
      <c r="F34" s="46" t="s">
        <v>391</v>
      </c>
      <c r="G34" s="47" t="s">
        <v>25</v>
      </c>
      <c r="H34" s="45">
        <f t="shared" si="1"/>
        <v>146.07</v>
      </c>
      <c r="I34" s="48">
        <f>H34/$H$207</f>
        <v>4.1734285714285701E-3</v>
      </c>
      <c r="J34" s="25"/>
      <c r="K34" s="45">
        <f t="shared" si="3"/>
        <v>146.07</v>
      </c>
      <c r="L34" s="26"/>
      <c r="M34" s="41"/>
      <c r="N34" s="41"/>
    </row>
    <row r="35" spans="1:14" x14ac:dyDescent="0.2">
      <c r="A35" s="28"/>
      <c r="B35" s="49"/>
      <c r="C35" s="28"/>
      <c r="D35" s="50"/>
      <c r="E35" s="50"/>
      <c r="F35" s="51"/>
      <c r="G35" s="52"/>
      <c r="H35" s="50"/>
      <c r="I35" s="31"/>
      <c r="K35" s="50">
        <f t="shared" si="3"/>
        <v>0</v>
      </c>
    </row>
    <row r="36" spans="1:14" s="42" customFormat="1" x14ac:dyDescent="0.2">
      <c r="A36" s="32" t="s">
        <v>54</v>
      </c>
      <c r="B36" s="33" t="s">
        <v>55</v>
      </c>
      <c r="C36" s="34"/>
      <c r="D36" s="53"/>
      <c r="E36" s="53"/>
      <c r="F36" s="54"/>
      <c r="G36" s="55"/>
      <c r="H36" s="38">
        <f>SUM(H37:H47)</f>
        <v>2492.89</v>
      </c>
      <c r="I36" s="39">
        <f>SUM(I37:I47)</f>
        <v>7.1225428571428551E-2</v>
      </c>
      <c r="J36" s="40"/>
      <c r="K36" s="38">
        <f t="shared" si="3"/>
        <v>0</v>
      </c>
      <c r="L36" s="26"/>
      <c r="M36" s="41"/>
      <c r="N36" s="41"/>
    </row>
    <row r="37" spans="1:14" s="27" customFormat="1" ht="25.5" x14ac:dyDescent="0.2">
      <c r="A37" s="43" t="s">
        <v>56</v>
      </c>
      <c r="B37" s="44" t="s">
        <v>57</v>
      </c>
      <c r="C37" s="43" t="s">
        <v>402</v>
      </c>
      <c r="D37" s="45">
        <v>35.81</v>
      </c>
      <c r="E37" s="45">
        <v>18.66</v>
      </c>
      <c r="F37" s="46" t="s">
        <v>59</v>
      </c>
      <c r="G37" s="47" t="s">
        <v>25</v>
      </c>
      <c r="H37" s="45">
        <f t="shared" ref="H37:H47" si="4">TRUNC(E37*D37,2)</f>
        <v>668.21</v>
      </c>
      <c r="I37" s="48">
        <f>H37/$H$207</f>
        <v>1.9091714285714281E-2</v>
      </c>
      <c r="J37" s="25"/>
      <c r="K37" s="45">
        <f t="shared" si="3"/>
        <v>668.21</v>
      </c>
      <c r="L37" s="26"/>
      <c r="M37" s="41"/>
      <c r="N37" s="41"/>
    </row>
    <row r="38" spans="1:14" s="27" customFormat="1" ht="25.5" x14ac:dyDescent="0.2">
      <c r="A38" s="43" t="s">
        <v>392</v>
      </c>
      <c r="B38" s="44" t="s">
        <v>60</v>
      </c>
      <c r="C38" s="43" t="s">
        <v>402</v>
      </c>
      <c r="D38" s="45">
        <v>7.14</v>
      </c>
      <c r="E38" s="45">
        <v>18.93</v>
      </c>
      <c r="F38" s="46" t="s">
        <v>61</v>
      </c>
      <c r="G38" s="47" t="s">
        <v>25</v>
      </c>
      <c r="H38" s="45">
        <f t="shared" si="4"/>
        <v>135.16</v>
      </c>
      <c r="I38" s="48">
        <f>H38/$H$207</f>
        <v>3.8617142857142847E-3</v>
      </c>
      <c r="J38" s="25"/>
      <c r="K38" s="45">
        <f t="shared" si="3"/>
        <v>135.16</v>
      </c>
      <c r="L38" s="26"/>
      <c r="M38" s="41"/>
      <c r="N38" s="41"/>
    </row>
    <row r="39" spans="1:14" s="27" customFormat="1" ht="38.25" x14ac:dyDescent="0.2">
      <c r="A39" s="43" t="s">
        <v>393</v>
      </c>
      <c r="B39" s="44" t="s">
        <v>403</v>
      </c>
      <c r="C39" s="43" t="s">
        <v>23</v>
      </c>
      <c r="D39" s="45">
        <v>2.66</v>
      </c>
      <c r="E39" s="45">
        <v>57.6</v>
      </c>
      <c r="F39" s="46" t="s">
        <v>62</v>
      </c>
      <c r="G39" s="47" t="s">
        <v>25</v>
      </c>
      <c r="H39" s="45">
        <f t="shared" si="4"/>
        <v>153.21</v>
      </c>
      <c r="I39" s="48">
        <f t="shared" ref="I39:I47" si="5">H39/$H$207</f>
        <v>4.3774285714285712E-3</v>
      </c>
      <c r="J39" s="25"/>
      <c r="K39" s="45">
        <f t="shared" si="3"/>
        <v>153.21</v>
      </c>
      <c r="L39" s="26"/>
      <c r="M39" s="41"/>
      <c r="N39" s="41"/>
    </row>
    <row r="40" spans="1:14" s="27" customFormat="1" ht="38.25" x14ac:dyDescent="0.2">
      <c r="A40" s="43" t="s">
        <v>394</v>
      </c>
      <c r="B40" s="44" t="s">
        <v>404</v>
      </c>
      <c r="C40" s="43" t="s">
        <v>23</v>
      </c>
      <c r="D40" s="45">
        <v>20.059999999999999</v>
      </c>
      <c r="E40" s="45">
        <v>19.21</v>
      </c>
      <c r="F40" s="46" t="s">
        <v>412</v>
      </c>
      <c r="G40" s="47" t="s">
        <v>25</v>
      </c>
      <c r="H40" s="45">
        <f t="shared" si="4"/>
        <v>385.35</v>
      </c>
      <c r="I40" s="48">
        <f t="shared" si="5"/>
        <v>1.1009999999999999E-2</v>
      </c>
      <c r="J40" s="25"/>
      <c r="K40" s="45"/>
      <c r="L40" s="26"/>
      <c r="M40" s="41"/>
      <c r="N40" s="41"/>
    </row>
    <row r="41" spans="1:14" s="27" customFormat="1" ht="38.25" x14ac:dyDescent="0.2">
      <c r="A41" s="43" t="s">
        <v>395</v>
      </c>
      <c r="B41" s="44" t="s">
        <v>405</v>
      </c>
      <c r="C41" s="43" t="s">
        <v>385</v>
      </c>
      <c r="D41" s="45">
        <v>78.09</v>
      </c>
      <c r="E41" s="45">
        <v>7.44</v>
      </c>
      <c r="F41" s="46" t="s">
        <v>413</v>
      </c>
      <c r="G41" s="47" t="s">
        <v>25</v>
      </c>
      <c r="H41" s="45">
        <f t="shared" si="4"/>
        <v>580.98</v>
      </c>
      <c r="I41" s="48">
        <f t="shared" si="5"/>
        <v>1.6599428571428567E-2</v>
      </c>
      <c r="J41" s="25"/>
      <c r="K41" s="45"/>
      <c r="L41" s="26"/>
      <c r="M41" s="41"/>
      <c r="N41" s="41"/>
    </row>
    <row r="42" spans="1:14" s="27" customFormat="1" ht="25.5" x14ac:dyDescent="0.2">
      <c r="A42" s="43" t="s">
        <v>396</v>
      </c>
      <c r="B42" s="44" t="s">
        <v>406</v>
      </c>
      <c r="C42" s="43" t="s">
        <v>35</v>
      </c>
      <c r="D42" s="45">
        <v>0.96</v>
      </c>
      <c r="E42" s="45">
        <v>280.91000000000003</v>
      </c>
      <c r="F42" s="46" t="s">
        <v>391</v>
      </c>
      <c r="G42" s="47" t="s">
        <v>25</v>
      </c>
      <c r="H42" s="45">
        <f t="shared" si="4"/>
        <v>269.67</v>
      </c>
      <c r="I42" s="48">
        <f t="shared" si="5"/>
        <v>7.7048571428571418E-3</v>
      </c>
      <c r="J42" s="25"/>
      <c r="K42" s="45"/>
      <c r="L42" s="26"/>
      <c r="M42" s="41"/>
      <c r="N42" s="41"/>
    </row>
    <row r="43" spans="1:14" s="27" customFormat="1" ht="38.25" x14ac:dyDescent="0.2">
      <c r="A43" s="43" t="s">
        <v>397</v>
      </c>
      <c r="B43" s="44" t="s">
        <v>407</v>
      </c>
      <c r="C43" s="43" t="s">
        <v>23</v>
      </c>
      <c r="D43" s="45">
        <v>3.48</v>
      </c>
      <c r="E43" s="45">
        <v>42.85</v>
      </c>
      <c r="F43" s="46" t="s">
        <v>414</v>
      </c>
      <c r="G43" s="47" t="s">
        <v>25</v>
      </c>
      <c r="H43" s="45">
        <f t="shared" si="4"/>
        <v>149.11000000000001</v>
      </c>
      <c r="I43" s="48">
        <f t="shared" si="5"/>
        <v>4.2602857142857138E-3</v>
      </c>
      <c r="J43" s="25"/>
      <c r="K43" s="45"/>
      <c r="L43" s="26"/>
      <c r="M43" s="41"/>
      <c r="N43" s="41"/>
    </row>
    <row r="44" spans="1:14" s="27" customFormat="1" ht="38.25" x14ac:dyDescent="0.2">
      <c r="A44" s="43" t="s">
        <v>398</v>
      </c>
      <c r="B44" s="44" t="s">
        <v>408</v>
      </c>
      <c r="C44" s="43" t="s">
        <v>385</v>
      </c>
      <c r="D44" s="45">
        <v>5.64</v>
      </c>
      <c r="E44" s="45">
        <v>8.41</v>
      </c>
      <c r="F44" s="46" t="s">
        <v>415</v>
      </c>
      <c r="G44" s="47" t="s">
        <v>25</v>
      </c>
      <c r="H44" s="45">
        <f t="shared" si="4"/>
        <v>47.43</v>
      </c>
      <c r="I44" s="48">
        <f t="shared" si="5"/>
        <v>1.3551428571428568E-3</v>
      </c>
      <c r="J44" s="25"/>
      <c r="K44" s="45"/>
      <c r="L44" s="26"/>
      <c r="M44" s="41"/>
      <c r="N44" s="41"/>
    </row>
    <row r="45" spans="1:14" s="27" customFormat="1" ht="38.25" x14ac:dyDescent="0.2">
      <c r="A45" s="43" t="s">
        <v>399</v>
      </c>
      <c r="B45" s="44" t="s">
        <v>409</v>
      </c>
      <c r="C45" s="43" t="s">
        <v>385</v>
      </c>
      <c r="D45" s="45">
        <v>4.2699999999999996</v>
      </c>
      <c r="E45" s="45">
        <v>8.18</v>
      </c>
      <c r="F45" s="46" t="s">
        <v>416</v>
      </c>
      <c r="G45" s="47" t="s">
        <v>25</v>
      </c>
      <c r="H45" s="45">
        <f t="shared" si="4"/>
        <v>34.92</v>
      </c>
      <c r="I45" s="48">
        <f t="shared" si="5"/>
        <v>9.9771428571428559E-4</v>
      </c>
      <c r="J45" s="25"/>
      <c r="K45" s="45"/>
      <c r="L45" s="26"/>
      <c r="M45" s="41"/>
      <c r="N45" s="41"/>
    </row>
    <row r="46" spans="1:14" s="27" customFormat="1" ht="38.25" x14ac:dyDescent="0.2">
      <c r="A46" s="43" t="s">
        <v>400</v>
      </c>
      <c r="B46" s="44" t="s">
        <v>410</v>
      </c>
      <c r="C46" s="43" t="s">
        <v>385</v>
      </c>
      <c r="D46" s="45">
        <v>2.82</v>
      </c>
      <c r="E46" s="45">
        <v>8.48</v>
      </c>
      <c r="F46" s="46" t="s">
        <v>417</v>
      </c>
      <c r="G46" s="47" t="s">
        <v>25</v>
      </c>
      <c r="H46" s="45">
        <f t="shared" si="4"/>
        <v>23.91</v>
      </c>
      <c r="I46" s="48">
        <f t="shared" si="5"/>
        <v>6.8314285714285699E-4</v>
      </c>
      <c r="J46" s="25"/>
      <c r="K46" s="45"/>
      <c r="L46" s="26"/>
      <c r="M46" s="41"/>
      <c r="N46" s="41"/>
    </row>
    <row r="47" spans="1:14" s="27" customFormat="1" ht="38.25" x14ac:dyDescent="0.2">
      <c r="A47" s="43" t="s">
        <v>401</v>
      </c>
      <c r="B47" s="44" t="s">
        <v>411</v>
      </c>
      <c r="C47" s="43" t="s">
        <v>35</v>
      </c>
      <c r="D47" s="45">
        <v>0.16</v>
      </c>
      <c r="E47" s="45">
        <v>280.91000000000003</v>
      </c>
      <c r="F47" s="46" t="s">
        <v>391</v>
      </c>
      <c r="G47" s="47" t="s">
        <v>25</v>
      </c>
      <c r="H47" s="45">
        <f t="shared" si="4"/>
        <v>44.94</v>
      </c>
      <c r="I47" s="48">
        <f t="shared" si="5"/>
        <v>1.2839999999999998E-3</v>
      </c>
      <c r="J47" s="25"/>
      <c r="K47" s="45"/>
      <c r="L47" s="26"/>
      <c r="M47" s="41"/>
      <c r="N47" s="41"/>
    </row>
    <row r="48" spans="1:14" x14ac:dyDescent="0.2">
      <c r="A48" s="28"/>
      <c r="B48" s="49"/>
      <c r="C48" s="28"/>
      <c r="D48" s="50"/>
      <c r="E48" s="50"/>
      <c r="F48" s="51"/>
      <c r="G48" s="52"/>
      <c r="H48" s="50"/>
      <c r="I48" s="31"/>
      <c r="K48" s="50">
        <f t="shared" ref="K48:K79" si="6">TRUNC(D48*E48,2)</f>
        <v>0</v>
      </c>
    </row>
    <row r="49" spans="1:17" s="42" customFormat="1" x14ac:dyDescent="0.2">
      <c r="A49" s="32" t="s">
        <v>63</v>
      </c>
      <c r="B49" s="33" t="s">
        <v>64</v>
      </c>
      <c r="C49" s="34"/>
      <c r="D49" s="53"/>
      <c r="E49" s="53"/>
      <c r="F49" s="54"/>
      <c r="G49" s="55"/>
      <c r="H49" s="38">
        <f>H51+H54</f>
        <v>7653.4599999999991</v>
      </c>
      <c r="I49" s="39">
        <f>I51+I54</f>
        <v>0.21867028571428565</v>
      </c>
      <c r="J49" s="40"/>
      <c r="K49" s="38">
        <f t="shared" si="6"/>
        <v>0</v>
      </c>
      <c r="L49" s="26"/>
      <c r="M49" s="41"/>
      <c r="N49" s="41"/>
    </row>
    <row r="50" spans="1:17" x14ac:dyDescent="0.2">
      <c r="A50" s="28"/>
      <c r="B50" s="49"/>
      <c r="C50" s="28"/>
      <c r="D50" s="50"/>
      <c r="E50" s="50"/>
      <c r="F50" s="51"/>
      <c r="G50" s="52"/>
      <c r="H50" s="50"/>
      <c r="I50" s="31"/>
      <c r="K50" s="50">
        <f t="shared" si="6"/>
        <v>0</v>
      </c>
    </row>
    <row r="51" spans="1:17" s="42" customFormat="1" x14ac:dyDescent="0.2">
      <c r="A51" s="32" t="s">
        <v>65</v>
      </c>
      <c r="B51" s="33" t="s">
        <v>66</v>
      </c>
      <c r="C51" s="34"/>
      <c r="D51" s="53"/>
      <c r="E51" s="53"/>
      <c r="F51" s="54"/>
      <c r="G51" s="55"/>
      <c r="H51" s="38">
        <f>SUM(H52:H52)</f>
        <v>2501.6799999999998</v>
      </c>
      <c r="I51" s="39">
        <f>SUM(I52:I52)</f>
        <v>7.1476571428571403E-2</v>
      </c>
      <c r="J51" s="40"/>
      <c r="K51" s="38">
        <f t="shared" si="6"/>
        <v>0</v>
      </c>
      <c r="L51" s="26"/>
      <c r="M51" s="41"/>
      <c r="N51" s="41"/>
    </row>
    <row r="52" spans="1:17" s="27" customFormat="1" ht="25.5" x14ac:dyDescent="0.2">
      <c r="A52" s="43" t="s">
        <v>67</v>
      </c>
      <c r="B52" s="44" t="s">
        <v>68</v>
      </c>
      <c r="C52" s="43" t="s">
        <v>23</v>
      </c>
      <c r="D52" s="45">
        <v>104.15</v>
      </c>
      <c r="E52" s="45">
        <v>24.02</v>
      </c>
      <c r="F52" s="46" t="s">
        <v>418</v>
      </c>
      <c r="G52" s="47" t="s">
        <v>42</v>
      </c>
      <c r="H52" s="45">
        <f>TRUNC(E52*D52,2)</f>
        <v>2501.6799999999998</v>
      </c>
      <c r="I52" s="48">
        <f>H52/$H$207</f>
        <v>7.1476571428571403E-2</v>
      </c>
      <c r="J52" s="25"/>
      <c r="K52" s="45">
        <f t="shared" si="6"/>
        <v>2501.6799999999998</v>
      </c>
      <c r="L52" s="26"/>
      <c r="M52" s="41"/>
      <c r="N52" s="41"/>
    </row>
    <row r="53" spans="1:17" x14ac:dyDescent="0.2">
      <c r="A53" s="28"/>
      <c r="B53" s="49"/>
      <c r="C53" s="28"/>
      <c r="D53" s="50"/>
      <c r="E53" s="50"/>
      <c r="F53" s="51"/>
      <c r="G53" s="52"/>
      <c r="H53" s="50"/>
      <c r="I53" s="31"/>
      <c r="K53" s="50">
        <f t="shared" si="6"/>
        <v>0</v>
      </c>
    </row>
    <row r="54" spans="1:17" s="42" customFormat="1" x14ac:dyDescent="0.2">
      <c r="A54" s="32" t="s">
        <v>69</v>
      </c>
      <c r="B54" s="33" t="s">
        <v>70</v>
      </c>
      <c r="C54" s="34"/>
      <c r="D54" s="53"/>
      <c r="E54" s="53"/>
      <c r="F54" s="54"/>
      <c r="G54" s="55"/>
      <c r="H54" s="38">
        <f>SUM(H55:H58)</f>
        <v>5151.78</v>
      </c>
      <c r="I54" s="39">
        <f>SUM(I55:I58)</f>
        <v>0.14719371428571426</v>
      </c>
      <c r="J54" s="40"/>
      <c r="K54" s="38">
        <f t="shared" si="6"/>
        <v>0</v>
      </c>
      <c r="L54" s="26"/>
      <c r="M54" s="38">
        <v>5515.7800000000007</v>
      </c>
      <c r="N54" s="41"/>
      <c r="O54" s="38">
        <v>4577.26</v>
      </c>
      <c r="Q54" s="171">
        <f>M54-O54</f>
        <v>938.52000000000044</v>
      </c>
    </row>
    <row r="55" spans="1:17" s="27" customFormat="1" ht="51" x14ac:dyDescent="0.2">
      <c r="A55" s="43" t="s">
        <v>71</v>
      </c>
      <c r="B55" s="44" t="s">
        <v>72</v>
      </c>
      <c r="C55" s="43" t="s">
        <v>73</v>
      </c>
      <c r="D55" s="45">
        <v>3</v>
      </c>
      <c r="E55" s="45">
        <v>490.87</v>
      </c>
      <c r="F55" s="46" t="s">
        <v>419</v>
      </c>
      <c r="G55" s="47" t="s">
        <v>25</v>
      </c>
      <c r="H55" s="45">
        <f>TRUNC(E55*D55,2)</f>
        <v>1472.61</v>
      </c>
      <c r="I55" s="48">
        <f>H55/$H$207</f>
        <v>4.207457142857142E-2</v>
      </c>
      <c r="J55" s="25"/>
      <c r="K55" s="45">
        <f t="shared" si="6"/>
        <v>1472.61</v>
      </c>
      <c r="L55" s="26"/>
      <c r="M55" s="41"/>
      <c r="N55" s="41"/>
    </row>
    <row r="56" spans="1:17" s="27" customFormat="1" ht="25.5" x14ac:dyDescent="0.2">
      <c r="A56" s="43" t="s">
        <v>74</v>
      </c>
      <c r="B56" s="44" t="s">
        <v>1113</v>
      </c>
      <c r="C56" s="43" t="s">
        <v>73</v>
      </c>
      <c r="D56" s="45">
        <v>2</v>
      </c>
      <c r="E56" s="45">
        <v>507.21</v>
      </c>
      <c r="F56" s="46" t="s">
        <v>1107</v>
      </c>
      <c r="G56" s="47" t="s">
        <v>25</v>
      </c>
      <c r="H56" s="45">
        <f>TRUNC(E56*D56,2)</f>
        <v>1014.42</v>
      </c>
      <c r="I56" s="48">
        <f>H56/$H$207</f>
        <v>2.8983428571428563E-2</v>
      </c>
      <c r="J56" s="25"/>
      <c r="K56" s="45">
        <f t="shared" si="6"/>
        <v>1014.42</v>
      </c>
      <c r="L56" s="26"/>
      <c r="M56" s="41">
        <v>910.84</v>
      </c>
      <c r="N56" s="41"/>
      <c r="O56" s="27">
        <v>441.58</v>
      </c>
      <c r="Q56" s="172">
        <f>M56*2-O56*2</f>
        <v>938.5200000000001</v>
      </c>
    </row>
    <row r="57" spans="1:17" s="27" customFormat="1" ht="25.5" x14ac:dyDescent="0.2">
      <c r="A57" s="43" t="s">
        <v>76</v>
      </c>
      <c r="B57" s="44" t="s">
        <v>77</v>
      </c>
      <c r="C57" s="43" t="s">
        <v>23</v>
      </c>
      <c r="D57" s="45">
        <v>3.53</v>
      </c>
      <c r="E57" s="45">
        <v>620.16</v>
      </c>
      <c r="F57" s="46" t="s">
        <v>78</v>
      </c>
      <c r="G57" s="47" t="s">
        <v>25</v>
      </c>
      <c r="H57" s="45">
        <f>TRUNC(E57*D57,2)</f>
        <v>2189.16</v>
      </c>
      <c r="I57" s="48">
        <f>H57/$H$207</f>
        <v>6.2547428571428559E-2</v>
      </c>
      <c r="J57" s="25"/>
      <c r="K57" s="45">
        <f t="shared" si="6"/>
        <v>2189.16</v>
      </c>
      <c r="L57" s="26"/>
      <c r="M57" s="41"/>
      <c r="N57" s="41"/>
    </row>
    <row r="58" spans="1:17" s="27" customFormat="1" x14ac:dyDescent="0.2">
      <c r="A58" s="43" t="s">
        <v>79</v>
      </c>
      <c r="B58" s="44" t="s">
        <v>80</v>
      </c>
      <c r="C58" s="43" t="s">
        <v>23</v>
      </c>
      <c r="D58" s="45">
        <v>3.53</v>
      </c>
      <c r="E58" s="45">
        <v>134.72999999999999</v>
      </c>
      <c r="F58" s="46" t="s">
        <v>81</v>
      </c>
      <c r="G58" s="47" t="s">
        <v>25</v>
      </c>
      <c r="H58" s="45">
        <f>TRUNC(E58*D58,2)</f>
        <v>475.59</v>
      </c>
      <c r="I58" s="48">
        <f>H58/$H$207</f>
        <v>1.3588285714285711E-2</v>
      </c>
      <c r="J58" s="25"/>
      <c r="K58" s="45">
        <f t="shared" si="6"/>
        <v>475.59</v>
      </c>
      <c r="L58" s="26"/>
      <c r="M58" s="41"/>
      <c r="N58" s="41"/>
    </row>
    <row r="59" spans="1:17" x14ac:dyDescent="0.2">
      <c r="A59" s="28"/>
      <c r="B59" s="49"/>
      <c r="C59" s="28"/>
      <c r="D59" s="50"/>
      <c r="E59" s="50"/>
      <c r="F59" s="51"/>
      <c r="G59" s="52"/>
      <c r="H59" s="50"/>
      <c r="I59" s="31"/>
      <c r="K59" s="50">
        <f t="shared" si="6"/>
        <v>0</v>
      </c>
    </row>
    <row r="60" spans="1:17" s="42" customFormat="1" x14ac:dyDescent="0.2">
      <c r="A60" s="32" t="s">
        <v>82</v>
      </c>
      <c r="B60" s="33" t="s">
        <v>83</v>
      </c>
      <c r="C60" s="34"/>
      <c r="D60" s="53"/>
      <c r="E60" s="53"/>
      <c r="F60" s="54"/>
      <c r="G60" s="55"/>
      <c r="H60" s="38">
        <f>H62+H68+H76</f>
        <v>5757.37</v>
      </c>
      <c r="I60" s="39">
        <f>I62+I68+I76</f>
        <v>0.16449628571428568</v>
      </c>
      <c r="J60" s="40"/>
      <c r="K60" s="38">
        <f t="shared" si="6"/>
        <v>0</v>
      </c>
      <c r="L60" s="26"/>
      <c r="M60" s="41"/>
      <c r="N60" s="41"/>
    </row>
    <row r="61" spans="1:17" x14ac:dyDescent="0.2">
      <c r="A61" s="28"/>
      <c r="B61" s="49"/>
      <c r="C61" s="28"/>
      <c r="D61" s="50"/>
      <c r="E61" s="50"/>
      <c r="F61" s="51"/>
      <c r="G61" s="52"/>
      <c r="H61" s="50"/>
      <c r="I61" s="31"/>
      <c r="K61" s="50">
        <f t="shared" si="6"/>
        <v>0</v>
      </c>
    </row>
    <row r="62" spans="1:17" s="42" customFormat="1" x14ac:dyDescent="0.2">
      <c r="A62" s="32" t="s">
        <v>84</v>
      </c>
      <c r="B62" s="33" t="s">
        <v>85</v>
      </c>
      <c r="C62" s="34"/>
      <c r="D62" s="53"/>
      <c r="E62" s="53"/>
      <c r="F62" s="54"/>
      <c r="G62" s="55"/>
      <c r="H62" s="38">
        <f>SUM(H63:H66)</f>
        <v>1925.84</v>
      </c>
      <c r="I62" s="39">
        <f>SUM(I63:I66)</f>
        <v>5.502399999999999E-2</v>
      </c>
      <c r="J62" s="40"/>
      <c r="K62" s="38">
        <f t="shared" si="6"/>
        <v>0</v>
      </c>
      <c r="L62" s="26"/>
      <c r="M62" s="41"/>
      <c r="N62" s="41"/>
    </row>
    <row r="63" spans="1:17" s="27" customFormat="1" ht="25.5" x14ac:dyDescent="0.2">
      <c r="A63" s="43" t="s">
        <v>86</v>
      </c>
      <c r="B63" s="44" t="s">
        <v>87</v>
      </c>
      <c r="C63" s="43" t="s">
        <v>23</v>
      </c>
      <c r="D63" s="45">
        <v>134.19</v>
      </c>
      <c r="E63" s="45">
        <v>1.71</v>
      </c>
      <c r="F63" s="46" t="s">
        <v>88</v>
      </c>
      <c r="G63" s="47" t="s">
        <v>25</v>
      </c>
      <c r="H63" s="45">
        <f>TRUNC(E63*D63,2)</f>
        <v>229.46</v>
      </c>
      <c r="I63" s="48">
        <f>H63/$H$207</f>
        <v>6.5559999999999985E-3</v>
      </c>
      <c r="J63" s="25"/>
      <c r="K63" s="45">
        <f t="shared" si="6"/>
        <v>229.46</v>
      </c>
      <c r="L63" s="26"/>
      <c r="M63" s="41"/>
      <c r="N63" s="41"/>
    </row>
    <row r="64" spans="1:17" s="27" customFormat="1" ht="38.25" x14ac:dyDescent="0.2">
      <c r="A64" s="43" t="s">
        <v>89</v>
      </c>
      <c r="B64" s="44" t="s">
        <v>90</v>
      </c>
      <c r="C64" s="43" t="s">
        <v>23</v>
      </c>
      <c r="D64" s="45">
        <v>125.01</v>
      </c>
      <c r="E64" s="45">
        <v>9.41</v>
      </c>
      <c r="F64" s="46" t="s">
        <v>91</v>
      </c>
      <c r="G64" s="47" t="s">
        <v>25</v>
      </c>
      <c r="H64" s="45">
        <f>TRUNC(E64*D64,2)</f>
        <v>1176.3399999999999</v>
      </c>
      <c r="I64" s="48">
        <f>H64/$H$207</f>
        <v>3.3609714285714277E-2</v>
      </c>
      <c r="J64" s="25"/>
      <c r="K64" s="45">
        <f t="shared" si="6"/>
        <v>1176.3399999999999</v>
      </c>
      <c r="L64" s="26"/>
      <c r="M64" s="41"/>
      <c r="N64" s="41"/>
    </row>
    <row r="65" spans="1:14" s="27" customFormat="1" ht="51" x14ac:dyDescent="0.2">
      <c r="A65" s="43" t="s">
        <v>92</v>
      </c>
      <c r="B65" s="44" t="s">
        <v>93</v>
      </c>
      <c r="C65" s="43" t="s">
        <v>23</v>
      </c>
      <c r="D65" s="45">
        <v>9.18</v>
      </c>
      <c r="E65" s="45">
        <v>16.02</v>
      </c>
      <c r="F65" s="46" t="s">
        <v>94</v>
      </c>
      <c r="G65" s="47" t="s">
        <v>25</v>
      </c>
      <c r="H65" s="45">
        <f>TRUNC(E65*D65,2)</f>
        <v>147.06</v>
      </c>
      <c r="I65" s="48">
        <f>H65/$H$207</f>
        <v>4.2017142857142852E-3</v>
      </c>
      <c r="J65" s="25"/>
      <c r="K65" s="45">
        <f t="shared" si="6"/>
        <v>147.06</v>
      </c>
      <c r="L65" s="26"/>
      <c r="M65" s="41"/>
      <c r="N65" s="41"/>
    </row>
    <row r="66" spans="1:14" s="27" customFormat="1" ht="38.25" x14ac:dyDescent="0.2">
      <c r="A66" s="43" t="s">
        <v>95</v>
      </c>
      <c r="B66" s="44" t="s">
        <v>96</v>
      </c>
      <c r="C66" s="43" t="s">
        <v>23</v>
      </c>
      <c r="D66" s="45">
        <v>9.18</v>
      </c>
      <c r="E66" s="45">
        <v>40.630000000000003</v>
      </c>
      <c r="F66" s="46" t="s">
        <v>97</v>
      </c>
      <c r="G66" s="47" t="s">
        <v>25</v>
      </c>
      <c r="H66" s="45">
        <f>TRUNC(E66*D66,2)</f>
        <v>372.98</v>
      </c>
      <c r="I66" s="48">
        <f>H66/$H$207</f>
        <v>1.0656571428571427E-2</v>
      </c>
      <c r="J66" s="25"/>
      <c r="K66" s="45">
        <f t="shared" si="6"/>
        <v>372.98</v>
      </c>
      <c r="L66" s="26"/>
      <c r="M66" s="41"/>
      <c r="N66" s="41"/>
    </row>
    <row r="67" spans="1:14" x14ac:dyDescent="0.2">
      <c r="A67" s="28"/>
      <c r="B67" s="49"/>
      <c r="C67" s="28"/>
      <c r="D67" s="50"/>
      <c r="E67" s="50"/>
      <c r="F67" s="51"/>
      <c r="G67" s="52"/>
      <c r="H67" s="50"/>
      <c r="I67" s="31"/>
      <c r="K67" s="50">
        <f t="shared" si="6"/>
        <v>0</v>
      </c>
    </row>
    <row r="68" spans="1:14" s="42" customFormat="1" x14ac:dyDescent="0.2">
      <c r="A68" s="32" t="s">
        <v>98</v>
      </c>
      <c r="B68" s="33" t="s">
        <v>99</v>
      </c>
      <c r="C68" s="34"/>
      <c r="D68" s="53"/>
      <c r="E68" s="53"/>
      <c r="F68" s="54"/>
      <c r="G68" s="55"/>
      <c r="H68" s="38">
        <f>SUM(H69:H74)</f>
        <v>1140.3700000000001</v>
      </c>
      <c r="I68" s="39">
        <f>SUM(I69:I74)</f>
        <v>3.2582E-2</v>
      </c>
      <c r="J68" s="40"/>
      <c r="K68" s="38">
        <f t="shared" si="6"/>
        <v>0</v>
      </c>
      <c r="L68" s="26"/>
      <c r="M68" s="41"/>
      <c r="N68" s="41"/>
    </row>
    <row r="69" spans="1:14" s="27" customFormat="1" ht="25.5" x14ac:dyDescent="0.2">
      <c r="A69" s="43" t="s">
        <v>100</v>
      </c>
      <c r="B69" s="44" t="s">
        <v>87</v>
      </c>
      <c r="C69" s="43" t="s">
        <v>23</v>
      </c>
      <c r="D69" s="45">
        <v>89.88</v>
      </c>
      <c r="E69" s="45">
        <v>1.71</v>
      </c>
      <c r="F69" s="46" t="s">
        <v>88</v>
      </c>
      <c r="G69" s="47" t="s">
        <v>25</v>
      </c>
      <c r="H69" s="45">
        <f t="shared" ref="H69:H74" si="7">TRUNC(E69*D69,2)</f>
        <v>153.69</v>
      </c>
      <c r="I69" s="48">
        <f t="shared" ref="I69:I74" si="8">H69/$H$207</f>
        <v>4.3911428571428565E-3</v>
      </c>
      <c r="J69" s="25"/>
      <c r="K69" s="45">
        <f t="shared" si="6"/>
        <v>153.69</v>
      </c>
      <c r="L69" s="26"/>
      <c r="M69" s="41"/>
      <c r="N69" s="41"/>
    </row>
    <row r="70" spans="1:14" s="27" customFormat="1" ht="38.25" x14ac:dyDescent="0.2">
      <c r="A70" s="43" t="s">
        <v>101</v>
      </c>
      <c r="B70" s="44" t="s">
        <v>90</v>
      </c>
      <c r="C70" s="43" t="s">
        <v>23</v>
      </c>
      <c r="D70" s="45">
        <v>89.5</v>
      </c>
      <c r="E70" s="45">
        <v>9.41</v>
      </c>
      <c r="F70" s="46" t="s">
        <v>91</v>
      </c>
      <c r="G70" s="47" t="s">
        <v>25</v>
      </c>
      <c r="H70" s="45">
        <f t="shared" si="7"/>
        <v>842.19</v>
      </c>
      <c r="I70" s="48">
        <f t="shared" si="8"/>
        <v>2.4062571428571426E-2</v>
      </c>
      <c r="J70" s="25"/>
      <c r="K70" s="45">
        <f t="shared" si="6"/>
        <v>842.19</v>
      </c>
      <c r="L70" s="26"/>
      <c r="M70" s="41"/>
      <c r="N70" s="41"/>
    </row>
    <row r="71" spans="1:14" s="27" customFormat="1" ht="25.5" customHeight="1" x14ac:dyDescent="0.2">
      <c r="A71" s="43" t="s">
        <v>102</v>
      </c>
      <c r="B71" s="44" t="s">
        <v>103</v>
      </c>
      <c r="C71" s="43" t="s">
        <v>23</v>
      </c>
      <c r="D71" s="45">
        <v>6.98</v>
      </c>
      <c r="E71" s="45">
        <v>4.74</v>
      </c>
      <c r="F71" s="46" t="s">
        <v>420</v>
      </c>
      <c r="G71" s="47" t="s">
        <v>42</v>
      </c>
      <c r="H71" s="45">
        <f t="shared" si="7"/>
        <v>33.08</v>
      </c>
      <c r="I71" s="48">
        <f t="shared" si="8"/>
        <v>9.4514285714285685E-4</v>
      </c>
      <c r="J71" s="25"/>
      <c r="K71" s="45">
        <f t="shared" si="6"/>
        <v>33.08</v>
      </c>
      <c r="L71" s="26"/>
      <c r="M71" s="41"/>
      <c r="N71" s="41"/>
    </row>
    <row r="72" spans="1:14" s="27" customFormat="1" ht="38.25" x14ac:dyDescent="0.2">
      <c r="A72" s="43" t="s">
        <v>104</v>
      </c>
      <c r="B72" s="44" t="s">
        <v>105</v>
      </c>
      <c r="C72" s="43" t="s">
        <v>23</v>
      </c>
      <c r="D72" s="45">
        <v>6.98</v>
      </c>
      <c r="E72" s="45">
        <v>12.77</v>
      </c>
      <c r="F72" s="46" t="s">
        <v>106</v>
      </c>
      <c r="G72" s="47" t="s">
        <v>25</v>
      </c>
      <c r="H72" s="45">
        <f t="shared" si="7"/>
        <v>89.13</v>
      </c>
      <c r="I72" s="48">
        <f t="shared" si="8"/>
        <v>2.546571428571428E-3</v>
      </c>
      <c r="J72" s="25"/>
      <c r="K72" s="45">
        <f t="shared" si="6"/>
        <v>89.13</v>
      </c>
      <c r="L72" s="26"/>
      <c r="M72" s="41"/>
      <c r="N72" s="41"/>
    </row>
    <row r="73" spans="1:14" s="27" customFormat="1" ht="51" x14ac:dyDescent="0.2">
      <c r="A73" s="43" t="s">
        <v>107</v>
      </c>
      <c r="B73" s="44" t="s">
        <v>93</v>
      </c>
      <c r="C73" s="43" t="s">
        <v>23</v>
      </c>
      <c r="D73" s="45">
        <v>0.38</v>
      </c>
      <c r="E73" s="45">
        <v>16.29</v>
      </c>
      <c r="F73" s="46" t="s">
        <v>108</v>
      </c>
      <c r="G73" s="47" t="s">
        <v>25</v>
      </c>
      <c r="H73" s="45">
        <f t="shared" si="7"/>
        <v>6.19</v>
      </c>
      <c r="I73" s="48">
        <f t="shared" si="8"/>
        <v>1.7685714285714283E-4</v>
      </c>
      <c r="J73" s="25"/>
      <c r="K73" s="45">
        <f t="shared" si="6"/>
        <v>6.19</v>
      </c>
      <c r="L73" s="26"/>
      <c r="M73" s="41"/>
      <c r="N73" s="41"/>
    </row>
    <row r="74" spans="1:14" s="27" customFormat="1" ht="38.25" x14ac:dyDescent="0.2">
      <c r="A74" s="43" t="s">
        <v>109</v>
      </c>
      <c r="B74" s="44" t="s">
        <v>96</v>
      </c>
      <c r="C74" s="43" t="s">
        <v>23</v>
      </c>
      <c r="D74" s="45">
        <v>0.38</v>
      </c>
      <c r="E74" s="45">
        <v>42.36</v>
      </c>
      <c r="F74" s="46" t="s">
        <v>110</v>
      </c>
      <c r="G74" s="47" t="s">
        <v>25</v>
      </c>
      <c r="H74" s="45">
        <f t="shared" si="7"/>
        <v>16.09</v>
      </c>
      <c r="I74" s="48">
        <f t="shared" si="8"/>
        <v>4.5971428571428563E-4</v>
      </c>
      <c r="J74" s="25"/>
      <c r="K74" s="45">
        <f t="shared" si="6"/>
        <v>16.09</v>
      </c>
      <c r="L74" s="26"/>
      <c r="M74" s="41"/>
      <c r="N74" s="41"/>
    </row>
    <row r="75" spans="1:14" x14ac:dyDescent="0.2">
      <c r="A75" s="28"/>
      <c r="B75" s="49"/>
      <c r="C75" s="28"/>
      <c r="D75" s="50"/>
      <c r="E75" s="50"/>
      <c r="F75" s="51"/>
      <c r="G75" s="52"/>
      <c r="H75" s="50"/>
      <c r="I75" s="31"/>
      <c r="K75" s="50">
        <f t="shared" si="6"/>
        <v>0</v>
      </c>
    </row>
    <row r="76" spans="1:14" s="42" customFormat="1" x14ac:dyDescent="0.2">
      <c r="A76" s="32" t="s">
        <v>111</v>
      </c>
      <c r="B76" s="33" t="s">
        <v>112</v>
      </c>
      <c r="C76" s="34"/>
      <c r="D76" s="53"/>
      <c r="E76" s="53"/>
      <c r="F76" s="54"/>
      <c r="G76" s="55"/>
      <c r="H76" s="38">
        <f>SUM(H77:H81)</f>
        <v>2691.16</v>
      </c>
      <c r="I76" s="39">
        <f>SUM(I77:I81)</f>
        <v>7.6890285714285689E-2</v>
      </c>
      <c r="J76" s="40"/>
      <c r="K76" s="38">
        <f t="shared" si="6"/>
        <v>0</v>
      </c>
      <c r="L76" s="26"/>
      <c r="M76" s="41"/>
      <c r="N76" s="41"/>
    </row>
    <row r="77" spans="1:14" s="27" customFormat="1" ht="25.5" x14ac:dyDescent="0.2">
      <c r="A77" s="43" t="s">
        <v>113</v>
      </c>
      <c r="B77" s="44" t="s">
        <v>114</v>
      </c>
      <c r="C77" s="43" t="s">
        <v>23</v>
      </c>
      <c r="D77" s="45">
        <v>125.01</v>
      </c>
      <c r="E77" s="45">
        <v>9.1199999999999992</v>
      </c>
      <c r="F77" s="46" t="s">
        <v>115</v>
      </c>
      <c r="G77" s="47" t="s">
        <v>25</v>
      </c>
      <c r="H77" s="45">
        <f>TRUNC(E77*D77,2)</f>
        <v>1140.0899999999999</v>
      </c>
      <c r="I77" s="48">
        <f>H77/$H$207</f>
        <v>3.2573999999999992E-2</v>
      </c>
      <c r="J77" s="25"/>
      <c r="K77" s="45">
        <f t="shared" si="6"/>
        <v>1140.0899999999999</v>
      </c>
      <c r="L77" s="26"/>
      <c r="M77" s="41"/>
      <c r="N77" s="41"/>
    </row>
    <row r="78" spans="1:14" s="27" customFormat="1" ht="25.5" x14ac:dyDescent="0.2">
      <c r="A78" s="43" t="s">
        <v>116</v>
      </c>
      <c r="B78" s="44" t="s">
        <v>117</v>
      </c>
      <c r="C78" s="43" t="s">
        <v>23</v>
      </c>
      <c r="D78" s="45">
        <v>89.5</v>
      </c>
      <c r="E78" s="45">
        <v>9.1199999999999992</v>
      </c>
      <c r="F78" s="46" t="s">
        <v>115</v>
      </c>
      <c r="G78" s="47" t="s">
        <v>25</v>
      </c>
      <c r="H78" s="45">
        <f>TRUNC(E78*D78,2)</f>
        <v>816.24</v>
      </c>
      <c r="I78" s="48">
        <f>H78/$H$207</f>
        <v>2.3321142857142853E-2</v>
      </c>
      <c r="J78" s="25"/>
      <c r="K78" s="45">
        <f t="shared" si="6"/>
        <v>816.24</v>
      </c>
      <c r="L78" s="26"/>
      <c r="M78" s="41"/>
      <c r="N78" s="41"/>
    </row>
    <row r="79" spans="1:14" s="27" customFormat="1" x14ac:dyDescent="0.2">
      <c r="A79" s="43" t="s">
        <v>118</v>
      </c>
      <c r="B79" s="44" t="s">
        <v>119</v>
      </c>
      <c r="C79" s="43" t="s">
        <v>23</v>
      </c>
      <c r="D79" s="45">
        <v>214.51</v>
      </c>
      <c r="E79" s="45">
        <v>1.4</v>
      </c>
      <c r="F79" s="46" t="s">
        <v>120</v>
      </c>
      <c r="G79" s="47" t="s">
        <v>25</v>
      </c>
      <c r="H79" s="45">
        <f>TRUNC(E79*D79,2)</f>
        <v>300.31</v>
      </c>
      <c r="I79" s="48">
        <f>H79/$H$207</f>
        <v>8.5802857142857122E-3</v>
      </c>
      <c r="J79" s="25"/>
      <c r="K79" s="45">
        <f t="shared" si="6"/>
        <v>300.31</v>
      </c>
      <c r="L79" s="26"/>
      <c r="M79" s="41"/>
      <c r="N79" s="41"/>
    </row>
    <row r="80" spans="1:14" s="27" customFormat="1" ht="25.5" x14ac:dyDescent="0.2">
      <c r="A80" s="43" t="s">
        <v>121</v>
      </c>
      <c r="B80" s="44" t="s">
        <v>122</v>
      </c>
      <c r="C80" s="43" t="s">
        <v>23</v>
      </c>
      <c r="D80" s="45">
        <v>11.03</v>
      </c>
      <c r="E80" s="45">
        <v>11.48</v>
      </c>
      <c r="F80" s="46" t="s">
        <v>123</v>
      </c>
      <c r="G80" s="47" t="s">
        <v>25</v>
      </c>
      <c r="H80" s="45">
        <f>TRUNC(E80*D80,2)</f>
        <v>126.62</v>
      </c>
      <c r="I80" s="48">
        <f>H80/$H$207</f>
        <v>3.6177142857142853E-3</v>
      </c>
      <c r="J80" s="25"/>
      <c r="K80" s="45">
        <f t="shared" ref="K80:K111" si="9">TRUNC(D80*E80,2)</f>
        <v>126.62</v>
      </c>
      <c r="L80" s="26"/>
      <c r="M80" s="41"/>
      <c r="N80" s="41"/>
    </row>
    <row r="81" spans="1:14" s="27" customFormat="1" ht="25.5" x14ac:dyDescent="0.2">
      <c r="A81" s="43" t="s">
        <v>124</v>
      </c>
      <c r="B81" s="44" t="s">
        <v>125</v>
      </c>
      <c r="C81" s="43" t="s">
        <v>23</v>
      </c>
      <c r="D81" s="45">
        <v>19.28</v>
      </c>
      <c r="E81" s="45">
        <v>15.97</v>
      </c>
      <c r="F81" s="46" t="s">
        <v>126</v>
      </c>
      <c r="G81" s="47" t="s">
        <v>25</v>
      </c>
      <c r="H81" s="45">
        <f>TRUNC(E81*D81,2)</f>
        <v>307.89999999999998</v>
      </c>
      <c r="I81" s="48">
        <f>H81/$H$207</f>
        <v>8.7971428571428541E-3</v>
      </c>
      <c r="J81" s="25"/>
      <c r="K81" s="45">
        <f t="shared" si="9"/>
        <v>307.89999999999998</v>
      </c>
      <c r="L81" s="26"/>
      <c r="M81" s="41"/>
      <c r="N81" s="41"/>
    </row>
    <row r="82" spans="1:14" x14ac:dyDescent="0.2">
      <c r="A82" s="28"/>
      <c r="B82" s="49"/>
      <c r="C82" s="28"/>
      <c r="D82" s="50"/>
      <c r="E82" s="50"/>
      <c r="F82" s="51"/>
      <c r="G82" s="52"/>
      <c r="H82" s="50"/>
      <c r="I82" s="31"/>
      <c r="K82" s="50">
        <f t="shared" si="9"/>
        <v>0</v>
      </c>
    </row>
    <row r="83" spans="1:14" s="42" customFormat="1" x14ac:dyDescent="0.2">
      <c r="A83" s="32" t="s">
        <v>127</v>
      </c>
      <c r="B83" s="33" t="s">
        <v>128</v>
      </c>
      <c r="C83" s="34"/>
      <c r="D83" s="53"/>
      <c r="E83" s="53"/>
      <c r="F83" s="54"/>
      <c r="G83" s="55"/>
      <c r="H83" s="38">
        <f>SUM(H84:H90)</f>
        <v>5306.7000000000007</v>
      </c>
      <c r="I83" s="39">
        <f>SUM(I84:I90)</f>
        <v>0.15162</v>
      </c>
      <c r="J83" s="40"/>
      <c r="K83" s="38">
        <f t="shared" si="9"/>
        <v>0</v>
      </c>
      <c r="L83" s="26"/>
      <c r="M83" s="41"/>
      <c r="N83" s="41"/>
    </row>
    <row r="84" spans="1:14" s="27" customFormat="1" ht="25.5" x14ac:dyDescent="0.2">
      <c r="A84" s="43" t="s">
        <v>129</v>
      </c>
      <c r="B84" s="44" t="s">
        <v>130</v>
      </c>
      <c r="C84" s="43" t="s">
        <v>23</v>
      </c>
      <c r="D84" s="45">
        <v>63.35</v>
      </c>
      <c r="E84" s="45">
        <v>18.16</v>
      </c>
      <c r="F84" s="46" t="s">
        <v>131</v>
      </c>
      <c r="G84" s="47" t="s">
        <v>25</v>
      </c>
      <c r="H84" s="45">
        <f t="shared" ref="H84:H90" si="10">TRUNC(E84*D84,2)</f>
        <v>1150.43</v>
      </c>
      <c r="I84" s="48">
        <f t="shared" ref="I84:I90" si="11">H84/$H$207</f>
        <v>3.2869428571428563E-2</v>
      </c>
      <c r="J84" s="25"/>
      <c r="K84" s="45">
        <f t="shared" si="9"/>
        <v>1150.43</v>
      </c>
      <c r="L84" s="26"/>
      <c r="M84" s="41"/>
      <c r="N84" s="41"/>
    </row>
    <row r="85" spans="1:14" s="27" customFormat="1" ht="38.25" x14ac:dyDescent="0.2">
      <c r="A85" s="43" t="s">
        <v>132</v>
      </c>
      <c r="B85" s="44" t="s">
        <v>133</v>
      </c>
      <c r="C85" s="43" t="s">
        <v>23</v>
      </c>
      <c r="D85" s="45">
        <v>63.35</v>
      </c>
      <c r="E85" s="45">
        <v>42.98</v>
      </c>
      <c r="F85" s="46" t="s">
        <v>134</v>
      </c>
      <c r="G85" s="47" t="s">
        <v>25</v>
      </c>
      <c r="H85" s="45">
        <f t="shared" si="10"/>
        <v>2722.78</v>
      </c>
      <c r="I85" s="48">
        <f t="shared" si="11"/>
        <v>7.7793714285714272E-2</v>
      </c>
      <c r="J85" s="25"/>
      <c r="K85" s="45">
        <f t="shared" si="9"/>
        <v>2722.78</v>
      </c>
      <c r="L85" s="26"/>
      <c r="M85" s="41"/>
      <c r="N85" s="41"/>
    </row>
    <row r="86" spans="1:14" s="27" customFormat="1" ht="22.5" x14ac:dyDescent="0.2">
      <c r="A86" s="43" t="s">
        <v>135</v>
      </c>
      <c r="B86" s="44" t="s">
        <v>136</v>
      </c>
      <c r="C86" s="43" t="s">
        <v>137</v>
      </c>
      <c r="D86" s="45">
        <v>1</v>
      </c>
      <c r="E86" s="45">
        <v>106.73</v>
      </c>
      <c r="F86" s="46" t="s">
        <v>421</v>
      </c>
      <c r="G86" s="47" t="s">
        <v>42</v>
      </c>
      <c r="H86" s="45">
        <f t="shared" si="10"/>
        <v>106.73</v>
      </c>
      <c r="I86" s="48">
        <f t="shared" si="11"/>
        <v>3.049428571428571E-3</v>
      </c>
      <c r="J86" s="25"/>
      <c r="K86" s="45">
        <f t="shared" si="9"/>
        <v>106.73</v>
      </c>
      <c r="L86" s="26"/>
      <c r="M86" s="41"/>
      <c r="N86" s="41"/>
    </row>
    <row r="87" spans="1:14" s="27" customFormat="1" ht="25.5" x14ac:dyDescent="0.2">
      <c r="A87" s="43" t="s">
        <v>138</v>
      </c>
      <c r="B87" s="44" t="s">
        <v>139</v>
      </c>
      <c r="C87" s="43" t="s">
        <v>23</v>
      </c>
      <c r="D87" s="45">
        <v>39.82</v>
      </c>
      <c r="E87" s="45">
        <v>23.85</v>
      </c>
      <c r="F87" s="46" t="s">
        <v>140</v>
      </c>
      <c r="G87" s="47" t="s">
        <v>25</v>
      </c>
      <c r="H87" s="45">
        <f t="shared" si="10"/>
        <v>949.7</v>
      </c>
      <c r="I87" s="48">
        <f t="shared" si="11"/>
        <v>2.7134285714285711E-2</v>
      </c>
      <c r="J87" s="25"/>
      <c r="K87" s="45">
        <f t="shared" si="9"/>
        <v>949.7</v>
      </c>
      <c r="L87" s="26"/>
      <c r="M87" s="41"/>
      <c r="N87" s="41"/>
    </row>
    <row r="88" spans="1:14" s="27" customFormat="1" ht="38.25" x14ac:dyDescent="0.2">
      <c r="A88" s="43" t="s">
        <v>141</v>
      </c>
      <c r="B88" s="44" t="s">
        <v>142</v>
      </c>
      <c r="C88" s="43" t="s">
        <v>23</v>
      </c>
      <c r="D88" s="45">
        <v>6.18</v>
      </c>
      <c r="E88" s="45">
        <v>28.38</v>
      </c>
      <c r="F88" s="46" t="s">
        <v>422</v>
      </c>
      <c r="G88" s="47" t="s">
        <v>42</v>
      </c>
      <c r="H88" s="45">
        <f t="shared" si="10"/>
        <v>175.38</v>
      </c>
      <c r="I88" s="48">
        <f t="shared" si="11"/>
        <v>5.0108571428571416E-3</v>
      </c>
      <c r="J88" s="25"/>
      <c r="K88" s="45">
        <f t="shared" si="9"/>
        <v>175.38</v>
      </c>
      <c r="L88" s="26"/>
      <c r="M88" s="41"/>
      <c r="N88" s="41"/>
    </row>
    <row r="89" spans="1:14" s="27" customFormat="1" ht="25.5" x14ac:dyDescent="0.2">
      <c r="A89" s="43" t="s">
        <v>143</v>
      </c>
      <c r="B89" s="44" t="s">
        <v>144</v>
      </c>
      <c r="C89" s="43" t="s">
        <v>58</v>
      </c>
      <c r="D89" s="45">
        <v>12.33</v>
      </c>
      <c r="E89" s="45">
        <v>8.51</v>
      </c>
      <c r="F89" s="46" t="s">
        <v>145</v>
      </c>
      <c r="G89" s="47" t="s">
        <v>25</v>
      </c>
      <c r="H89" s="45">
        <f t="shared" si="10"/>
        <v>104.92</v>
      </c>
      <c r="I89" s="48">
        <f t="shared" si="11"/>
        <v>2.997714285714285E-3</v>
      </c>
      <c r="J89" s="25"/>
      <c r="K89" s="45">
        <f t="shared" si="9"/>
        <v>104.92</v>
      </c>
      <c r="L89" s="26"/>
      <c r="M89" s="41"/>
      <c r="N89" s="41"/>
    </row>
    <row r="90" spans="1:14" s="27" customFormat="1" ht="22.5" x14ac:dyDescent="0.2">
      <c r="A90" s="43" t="s">
        <v>146</v>
      </c>
      <c r="B90" s="44" t="s">
        <v>147</v>
      </c>
      <c r="C90" s="43" t="s">
        <v>58</v>
      </c>
      <c r="D90" s="45">
        <v>6.4</v>
      </c>
      <c r="E90" s="45">
        <v>15.12</v>
      </c>
      <c r="F90" s="46" t="s">
        <v>423</v>
      </c>
      <c r="G90" s="47" t="s">
        <v>42</v>
      </c>
      <c r="H90" s="45">
        <f t="shared" si="10"/>
        <v>96.76</v>
      </c>
      <c r="I90" s="48">
        <f t="shared" si="11"/>
        <v>2.7645714285714283E-3</v>
      </c>
      <c r="J90" s="25"/>
      <c r="K90" s="45">
        <f t="shared" si="9"/>
        <v>96.76</v>
      </c>
      <c r="L90" s="26"/>
      <c r="M90" s="41"/>
      <c r="N90" s="41"/>
    </row>
    <row r="91" spans="1:14" x14ac:dyDescent="0.2">
      <c r="A91" s="28"/>
      <c r="B91" s="49"/>
      <c r="C91" s="28"/>
      <c r="D91" s="50"/>
      <c r="E91" s="50"/>
      <c r="F91" s="51"/>
      <c r="G91" s="52"/>
      <c r="H91" s="50"/>
      <c r="I91" s="31"/>
      <c r="K91" s="50">
        <f t="shared" si="9"/>
        <v>0</v>
      </c>
    </row>
    <row r="92" spans="1:14" s="42" customFormat="1" x14ac:dyDescent="0.2">
      <c r="A92" s="32" t="s">
        <v>148</v>
      </c>
      <c r="B92" s="33" t="s">
        <v>149</v>
      </c>
      <c r="C92" s="34"/>
      <c r="D92" s="53"/>
      <c r="E92" s="53"/>
      <c r="F92" s="54"/>
      <c r="G92" s="55"/>
      <c r="H92" s="38">
        <f>SUM(H93:H94)</f>
        <v>607.63</v>
      </c>
      <c r="I92" s="39">
        <f>SUM(I93:I94)</f>
        <v>1.736085714285714E-2</v>
      </c>
      <c r="J92" s="40"/>
      <c r="K92" s="38">
        <f t="shared" si="9"/>
        <v>0</v>
      </c>
      <c r="L92" s="26"/>
      <c r="M92" s="41"/>
      <c r="N92" s="41"/>
    </row>
    <row r="93" spans="1:14" s="27" customFormat="1" ht="25.5" x14ac:dyDescent="0.2">
      <c r="A93" s="43" t="s">
        <v>150</v>
      </c>
      <c r="B93" s="44" t="s">
        <v>151</v>
      </c>
      <c r="C93" s="43" t="s">
        <v>23</v>
      </c>
      <c r="D93" s="45">
        <v>37.200000000000003</v>
      </c>
      <c r="E93" s="45">
        <v>14.66</v>
      </c>
      <c r="F93" s="46" t="s">
        <v>152</v>
      </c>
      <c r="G93" s="47" t="s">
        <v>25</v>
      </c>
      <c r="H93" s="45">
        <f>TRUNC(E93*D93,2)</f>
        <v>545.35</v>
      </c>
      <c r="I93" s="48">
        <f>H93/$H$207</f>
        <v>1.5581428571428569E-2</v>
      </c>
      <c r="J93" s="25"/>
      <c r="K93" s="45">
        <f t="shared" si="9"/>
        <v>545.35</v>
      </c>
      <c r="L93" s="26"/>
      <c r="M93" s="41"/>
      <c r="N93" s="41"/>
    </row>
    <row r="94" spans="1:14" s="27" customFormat="1" ht="38.25" x14ac:dyDescent="0.2">
      <c r="A94" s="43" t="s">
        <v>153</v>
      </c>
      <c r="B94" s="44" t="s">
        <v>154</v>
      </c>
      <c r="C94" s="43" t="s">
        <v>23</v>
      </c>
      <c r="D94" s="45">
        <v>2.1</v>
      </c>
      <c r="E94" s="45">
        <v>29.66</v>
      </c>
      <c r="F94" s="46" t="s">
        <v>155</v>
      </c>
      <c r="G94" s="47" t="s">
        <v>25</v>
      </c>
      <c r="H94" s="45">
        <f>TRUNC(E94*D94,2)</f>
        <v>62.28</v>
      </c>
      <c r="I94" s="48">
        <f>H94/$H$207</f>
        <v>1.7794285714285711E-3</v>
      </c>
      <c r="J94" s="25"/>
      <c r="K94" s="45">
        <f t="shared" si="9"/>
        <v>62.28</v>
      </c>
      <c r="L94" s="26"/>
      <c r="M94" s="41"/>
      <c r="N94" s="41"/>
    </row>
    <row r="95" spans="1:14" x14ac:dyDescent="0.2">
      <c r="A95" s="28"/>
      <c r="B95" s="49"/>
      <c r="C95" s="28"/>
      <c r="D95" s="50"/>
      <c r="E95" s="50"/>
      <c r="F95" s="51"/>
      <c r="G95" s="52"/>
      <c r="H95" s="50"/>
      <c r="I95" s="31"/>
      <c r="K95" s="50">
        <f t="shared" si="9"/>
        <v>0</v>
      </c>
    </row>
    <row r="96" spans="1:14" s="42" customFormat="1" x14ac:dyDescent="0.2">
      <c r="A96" s="32" t="s">
        <v>156</v>
      </c>
      <c r="B96" s="33" t="s">
        <v>157</v>
      </c>
      <c r="C96" s="34"/>
      <c r="D96" s="53"/>
      <c r="E96" s="53"/>
      <c r="F96" s="54"/>
      <c r="G96" s="55"/>
      <c r="H96" s="38">
        <f>H98+H118+H138+H179</f>
        <v>7641.0700000000006</v>
      </c>
      <c r="I96" s="39">
        <f>I98+I118+I138+I179</f>
        <v>0.21831628571428568</v>
      </c>
      <c r="J96" s="40"/>
      <c r="K96" s="38">
        <f t="shared" si="9"/>
        <v>0</v>
      </c>
      <c r="L96" s="26"/>
      <c r="M96" s="41"/>
      <c r="N96" s="41"/>
    </row>
    <row r="97" spans="1:14" x14ac:dyDescent="0.2">
      <c r="A97" s="28"/>
      <c r="B97" s="49"/>
      <c r="C97" s="28"/>
      <c r="D97" s="50"/>
      <c r="E97" s="50"/>
      <c r="F97" s="51"/>
      <c r="G97" s="52"/>
      <c r="H97" s="50"/>
      <c r="I97" s="31"/>
      <c r="K97" s="50">
        <f t="shared" si="9"/>
        <v>0</v>
      </c>
    </row>
    <row r="98" spans="1:14" s="42" customFormat="1" x14ac:dyDescent="0.2">
      <c r="A98" s="32" t="s">
        <v>158</v>
      </c>
      <c r="B98" s="33" t="s">
        <v>159</v>
      </c>
      <c r="C98" s="34"/>
      <c r="D98" s="53"/>
      <c r="E98" s="53"/>
      <c r="F98" s="54"/>
      <c r="G98" s="55"/>
      <c r="H98" s="38">
        <f>SUM(H99:H116)</f>
        <v>1817.1000000000004</v>
      </c>
      <c r="I98" s="39">
        <f>SUM(I99:I116)</f>
        <v>5.1917142857142849E-2</v>
      </c>
      <c r="J98" s="40"/>
      <c r="K98" s="38">
        <f t="shared" si="9"/>
        <v>0</v>
      </c>
      <c r="L98" s="26"/>
      <c r="M98" s="41"/>
      <c r="N98" s="41"/>
    </row>
    <row r="99" spans="1:14" s="27" customFormat="1" ht="25.5" x14ac:dyDescent="0.2">
      <c r="A99" s="43" t="s">
        <v>160</v>
      </c>
      <c r="B99" s="44" t="s">
        <v>161</v>
      </c>
      <c r="C99" s="43" t="s">
        <v>73</v>
      </c>
      <c r="D99" s="45">
        <v>19</v>
      </c>
      <c r="E99" s="45">
        <v>4.4800000000000004</v>
      </c>
      <c r="F99" s="46" t="s">
        <v>162</v>
      </c>
      <c r="G99" s="47" t="s">
        <v>25</v>
      </c>
      <c r="H99" s="45">
        <f t="shared" ref="H99:H116" si="12">TRUNC(E99*D99,2)</f>
        <v>85.12</v>
      </c>
      <c r="I99" s="48">
        <f t="shared" ref="I99:I116" si="13">H99/$H$207</f>
        <v>2.4319999999999997E-3</v>
      </c>
      <c r="J99" s="25"/>
      <c r="K99" s="45">
        <f t="shared" si="9"/>
        <v>85.12</v>
      </c>
      <c r="L99" s="26"/>
      <c r="M99" s="41"/>
      <c r="N99" s="41"/>
    </row>
    <row r="100" spans="1:14" s="27" customFormat="1" ht="25.5" x14ac:dyDescent="0.2">
      <c r="A100" s="43" t="s">
        <v>163</v>
      </c>
      <c r="B100" s="44" t="s">
        <v>164</v>
      </c>
      <c r="C100" s="43" t="s">
        <v>73</v>
      </c>
      <c r="D100" s="45">
        <v>7</v>
      </c>
      <c r="E100" s="45">
        <v>16.3</v>
      </c>
      <c r="F100" s="46" t="s">
        <v>424</v>
      </c>
      <c r="G100" s="47" t="s">
        <v>42</v>
      </c>
      <c r="H100" s="45">
        <f t="shared" si="12"/>
        <v>114.1</v>
      </c>
      <c r="I100" s="48">
        <f t="shared" si="13"/>
        <v>3.259999999999999E-3</v>
      </c>
      <c r="J100" s="25"/>
      <c r="K100" s="45">
        <f t="shared" si="9"/>
        <v>114.1</v>
      </c>
      <c r="L100" s="26"/>
      <c r="M100" s="41"/>
      <c r="N100" s="41"/>
    </row>
    <row r="101" spans="1:14" s="27" customFormat="1" ht="25.5" x14ac:dyDescent="0.2">
      <c r="A101" s="43" t="s">
        <v>165</v>
      </c>
      <c r="B101" s="44" t="s">
        <v>166</v>
      </c>
      <c r="C101" s="43" t="s">
        <v>73</v>
      </c>
      <c r="D101" s="45">
        <v>1</v>
      </c>
      <c r="E101" s="45">
        <v>56.4</v>
      </c>
      <c r="F101" s="46" t="s">
        <v>425</v>
      </c>
      <c r="G101" s="47" t="s">
        <v>42</v>
      </c>
      <c r="H101" s="45">
        <f t="shared" si="12"/>
        <v>56.4</v>
      </c>
      <c r="I101" s="48">
        <f t="shared" si="13"/>
        <v>1.6114285714285709E-3</v>
      </c>
      <c r="J101" s="25"/>
      <c r="K101" s="45">
        <f t="shared" si="9"/>
        <v>56.4</v>
      </c>
      <c r="L101" s="26"/>
      <c r="M101" s="41"/>
      <c r="N101" s="41"/>
    </row>
    <row r="102" spans="1:14" s="27" customFormat="1" ht="25.5" x14ac:dyDescent="0.2">
      <c r="A102" s="43" t="s">
        <v>167</v>
      </c>
      <c r="B102" s="44" t="s">
        <v>168</v>
      </c>
      <c r="C102" s="43" t="s">
        <v>73</v>
      </c>
      <c r="D102" s="45">
        <v>10</v>
      </c>
      <c r="E102" s="45">
        <v>25.04</v>
      </c>
      <c r="F102" s="46" t="s">
        <v>169</v>
      </c>
      <c r="G102" s="47" t="s">
        <v>25</v>
      </c>
      <c r="H102" s="45">
        <f t="shared" si="12"/>
        <v>250.4</v>
      </c>
      <c r="I102" s="48">
        <f t="shared" si="13"/>
        <v>7.1542857142857129E-3</v>
      </c>
      <c r="J102" s="25"/>
      <c r="K102" s="45">
        <f t="shared" si="9"/>
        <v>250.4</v>
      </c>
      <c r="L102" s="26"/>
      <c r="M102" s="41"/>
      <c r="N102" s="41"/>
    </row>
    <row r="103" spans="1:14" s="27" customFormat="1" ht="25.5" x14ac:dyDescent="0.2">
      <c r="A103" s="43" t="s">
        <v>170</v>
      </c>
      <c r="B103" s="44" t="s">
        <v>171</v>
      </c>
      <c r="C103" s="43" t="s">
        <v>73</v>
      </c>
      <c r="D103" s="45">
        <v>5</v>
      </c>
      <c r="E103" s="45">
        <v>26.8</v>
      </c>
      <c r="F103" s="46" t="s">
        <v>172</v>
      </c>
      <c r="G103" s="47" t="s">
        <v>25</v>
      </c>
      <c r="H103" s="45">
        <f t="shared" si="12"/>
        <v>134</v>
      </c>
      <c r="I103" s="48">
        <f t="shared" si="13"/>
        <v>3.8285714285714277E-3</v>
      </c>
      <c r="J103" s="25"/>
      <c r="K103" s="45">
        <f t="shared" si="9"/>
        <v>134</v>
      </c>
      <c r="L103" s="26"/>
      <c r="M103" s="41"/>
      <c r="N103" s="41"/>
    </row>
    <row r="104" spans="1:14" s="27" customFormat="1" ht="25.5" x14ac:dyDescent="0.2">
      <c r="A104" s="43" t="s">
        <v>173</v>
      </c>
      <c r="B104" s="44" t="s">
        <v>174</v>
      </c>
      <c r="C104" s="43" t="s">
        <v>58</v>
      </c>
      <c r="D104" s="45">
        <v>10</v>
      </c>
      <c r="E104" s="45">
        <v>3.9</v>
      </c>
      <c r="F104" s="46" t="s">
        <v>175</v>
      </c>
      <c r="G104" s="47" t="s">
        <v>25</v>
      </c>
      <c r="H104" s="45">
        <f t="shared" si="12"/>
        <v>39</v>
      </c>
      <c r="I104" s="48">
        <f t="shared" si="13"/>
        <v>1.1142857142857141E-3</v>
      </c>
      <c r="J104" s="25"/>
      <c r="K104" s="45">
        <f t="shared" si="9"/>
        <v>39</v>
      </c>
      <c r="L104" s="26"/>
      <c r="M104" s="41"/>
      <c r="N104" s="41"/>
    </row>
    <row r="105" spans="1:14" s="27" customFormat="1" ht="25.5" x14ac:dyDescent="0.2">
      <c r="A105" s="43" t="s">
        <v>176</v>
      </c>
      <c r="B105" s="44" t="s">
        <v>177</v>
      </c>
      <c r="C105" s="43" t="s">
        <v>58</v>
      </c>
      <c r="D105" s="45">
        <v>80</v>
      </c>
      <c r="E105" s="45">
        <v>3.94</v>
      </c>
      <c r="F105" s="46" t="s">
        <v>178</v>
      </c>
      <c r="G105" s="47" t="s">
        <v>25</v>
      </c>
      <c r="H105" s="45">
        <f t="shared" si="12"/>
        <v>315.2</v>
      </c>
      <c r="I105" s="48">
        <f t="shared" si="13"/>
        <v>9.0057142857142836E-3</v>
      </c>
      <c r="J105" s="25"/>
      <c r="K105" s="45">
        <f t="shared" si="9"/>
        <v>315.2</v>
      </c>
      <c r="L105" s="26"/>
      <c r="M105" s="41"/>
      <c r="N105" s="41"/>
    </row>
    <row r="106" spans="1:14" s="27" customFormat="1" ht="25.5" x14ac:dyDescent="0.2">
      <c r="A106" s="43" t="s">
        <v>179</v>
      </c>
      <c r="B106" s="44" t="s">
        <v>180</v>
      </c>
      <c r="C106" s="43" t="s">
        <v>73</v>
      </c>
      <c r="D106" s="45">
        <v>2</v>
      </c>
      <c r="E106" s="45">
        <v>13.72</v>
      </c>
      <c r="F106" s="46" t="s">
        <v>181</v>
      </c>
      <c r="G106" s="47" t="s">
        <v>25</v>
      </c>
      <c r="H106" s="45">
        <f t="shared" si="12"/>
        <v>27.44</v>
      </c>
      <c r="I106" s="48">
        <f t="shared" si="13"/>
        <v>7.8399999999999987E-4</v>
      </c>
      <c r="J106" s="25"/>
      <c r="K106" s="45">
        <f t="shared" si="9"/>
        <v>27.44</v>
      </c>
      <c r="L106" s="26"/>
      <c r="M106" s="41"/>
      <c r="N106" s="41"/>
    </row>
    <row r="107" spans="1:14" s="27" customFormat="1" ht="25.5" x14ac:dyDescent="0.2">
      <c r="A107" s="43" t="s">
        <v>182</v>
      </c>
      <c r="B107" s="44" t="s">
        <v>183</v>
      </c>
      <c r="C107" s="43" t="s">
        <v>73</v>
      </c>
      <c r="D107" s="45">
        <v>3</v>
      </c>
      <c r="E107" s="45">
        <v>7.21</v>
      </c>
      <c r="F107" s="46" t="s">
        <v>184</v>
      </c>
      <c r="G107" s="47" t="s">
        <v>25</v>
      </c>
      <c r="H107" s="45">
        <f t="shared" si="12"/>
        <v>21.63</v>
      </c>
      <c r="I107" s="48">
        <f t="shared" si="13"/>
        <v>6.1799999999999984E-4</v>
      </c>
      <c r="J107" s="25"/>
      <c r="K107" s="45">
        <f t="shared" si="9"/>
        <v>21.63</v>
      </c>
      <c r="L107" s="26"/>
      <c r="M107" s="41"/>
      <c r="N107" s="41"/>
    </row>
    <row r="108" spans="1:14" s="27" customFormat="1" ht="25.5" x14ac:dyDescent="0.2">
      <c r="A108" s="43" t="s">
        <v>185</v>
      </c>
      <c r="B108" s="44" t="s">
        <v>186</v>
      </c>
      <c r="C108" s="43" t="s">
        <v>73</v>
      </c>
      <c r="D108" s="45">
        <v>1</v>
      </c>
      <c r="E108" s="45">
        <v>120.06</v>
      </c>
      <c r="F108" s="46" t="s">
        <v>426</v>
      </c>
      <c r="G108" s="47" t="s">
        <v>42</v>
      </c>
      <c r="H108" s="45">
        <f t="shared" si="12"/>
        <v>120.06</v>
      </c>
      <c r="I108" s="48">
        <f t="shared" si="13"/>
        <v>3.4302857142857138E-3</v>
      </c>
      <c r="J108" s="25"/>
      <c r="K108" s="45">
        <f t="shared" si="9"/>
        <v>120.06</v>
      </c>
      <c r="L108" s="26"/>
      <c r="M108" s="41"/>
      <c r="N108" s="41"/>
    </row>
    <row r="109" spans="1:14" s="27" customFormat="1" ht="22.5" x14ac:dyDescent="0.2">
      <c r="A109" s="43" t="s">
        <v>187</v>
      </c>
      <c r="B109" s="44" t="s">
        <v>188</v>
      </c>
      <c r="C109" s="43" t="s">
        <v>73</v>
      </c>
      <c r="D109" s="45">
        <v>4</v>
      </c>
      <c r="E109" s="45">
        <v>10.38</v>
      </c>
      <c r="F109" s="46" t="s">
        <v>427</v>
      </c>
      <c r="G109" s="47" t="s">
        <v>42</v>
      </c>
      <c r="H109" s="45">
        <f t="shared" si="12"/>
        <v>41.52</v>
      </c>
      <c r="I109" s="48">
        <f t="shared" si="13"/>
        <v>1.1862857142857142E-3</v>
      </c>
      <c r="J109" s="25"/>
      <c r="K109" s="45">
        <f t="shared" si="9"/>
        <v>41.52</v>
      </c>
      <c r="L109" s="26"/>
      <c r="M109" s="41"/>
      <c r="N109" s="41"/>
    </row>
    <row r="110" spans="1:14" s="27" customFormat="1" ht="22.5" x14ac:dyDescent="0.2">
      <c r="A110" s="43" t="s">
        <v>189</v>
      </c>
      <c r="B110" s="44" t="s">
        <v>190</v>
      </c>
      <c r="C110" s="43" t="s">
        <v>73</v>
      </c>
      <c r="D110" s="45">
        <v>1</v>
      </c>
      <c r="E110" s="45">
        <v>10.38</v>
      </c>
      <c r="F110" s="46" t="s">
        <v>428</v>
      </c>
      <c r="G110" s="47" t="s">
        <v>42</v>
      </c>
      <c r="H110" s="45">
        <f t="shared" si="12"/>
        <v>10.38</v>
      </c>
      <c r="I110" s="48">
        <f t="shared" si="13"/>
        <v>2.9657142857142854E-4</v>
      </c>
      <c r="J110" s="25"/>
      <c r="K110" s="45">
        <f t="shared" si="9"/>
        <v>10.38</v>
      </c>
      <c r="L110" s="26"/>
      <c r="M110" s="41"/>
      <c r="N110" s="41"/>
    </row>
    <row r="111" spans="1:14" s="27" customFormat="1" ht="25.5" x14ac:dyDescent="0.2">
      <c r="A111" s="43" t="s">
        <v>191</v>
      </c>
      <c r="B111" s="44" t="s">
        <v>192</v>
      </c>
      <c r="C111" s="43" t="s">
        <v>58</v>
      </c>
      <c r="D111" s="45">
        <v>40</v>
      </c>
      <c r="E111" s="45">
        <v>1.48</v>
      </c>
      <c r="F111" s="46" t="s">
        <v>193</v>
      </c>
      <c r="G111" s="47" t="s">
        <v>25</v>
      </c>
      <c r="H111" s="45">
        <f t="shared" si="12"/>
        <v>59.2</v>
      </c>
      <c r="I111" s="48">
        <f t="shared" si="13"/>
        <v>1.6914285714285712E-3</v>
      </c>
      <c r="J111" s="25"/>
      <c r="K111" s="45">
        <f t="shared" si="9"/>
        <v>59.2</v>
      </c>
      <c r="L111" s="26"/>
      <c r="M111" s="41"/>
      <c r="N111" s="41"/>
    </row>
    <row r="112" spans="1:14" s="27" customFormat="1" ht="25.5" x14ac:dyDescent="0.2">
      <c r="A112" s="43" t="s">
        <v>194</v>
      </c>
      <c r="B112" s="44" t="s">
        <v>195</v>
      </c>
      <c r="C112" s="43" t="s">
        <v>58</v>
      </c>
      <c r="D112" s="45">
        <v>70</v>
      </c>
      <c r="E112" s="45">
        <v>2.25</v>
      </c>
      <c r="F112" s="46" t="s">
        <v>196</v>
      </c>
      <c r="G112" s="47" t="s">
        <v>25</v>
      </c>
      <c r="H112" s="45">
        <f t="shared" si="12"/>
        <v>157.5</v>
      </c>
      <c r="I112" s="48">
        <f t="shared" si="13"/>
        <v>4.4999999999999988E-3</v>
      </c>
      <c r="J112" s="25"/>
      <c r="K112" s="45">
        <f t="shared" ref="K112:K143" si="14">TRUNC(D112*E112,2)</f>
        <v>157.5</v>
      </c>
      <c r="L112" s="26"/>
      <c r="M112" s="41"/>
      <c r="N112" s="41"/>
    </row>
    <row r="113" spans="1:14" s="27" customFormat="1" ht="25.5" x14ac:dyDescent="0.2">
      <c r="A113" s="43" t="s">
        <v>197</v>
      </c>
      <c r="B113" s="44" t="s">
        <v>198</v>
      </c>
      <c r="C113" s="43" t="s">
        <v>58</v>
      </c>
      <c r="D113" s="45">
        <v>25</v>
      </c>
      <c r="E113" s="45">
        <v>1.48</v>
      </c>
      <c r="F113" s="46" t="s">
        <v>193</v>
      </c>
      <c r="G113" s="47" t="s">
        <v>25</v>
      </c>
      <c r="H113" s="45">
        <f t="shared" si="12"/>
        <v>37</v>
      </c>
      <c r="I113" s="48">
        <f t="shared" si="13"/>
        <v>1.057142857142857E-3</v>
      </c>
      <c r="J113" s="25"/>
      <c r="K113" s="45">
        <f t="shared" si="14"/>
        <v>37</v>
      </c>
      <c r="L113" s="26"/>
      <c r="M113" s="41"/>
      <c r="N113" s="41"/>
    </row>
    <row r="114" spans="1:14" s="27" customFormat="1" ht="25.5" x14ac:dyDescent="0.2">
      <c r="A114" s="43" t="s">
        <v>199</v>
      </c>
      <c r="B114" s="44" t="s">
        <v>200</v>
      </c>
      <c r="C114" s="43" t="s">
        <v>58</v>
      </c>
      <c r="D114" s="45">
        <v>70</v>
      </c>
      <c r="E114" s="45">
        <v>2.25</v>
      </c>
      <c r="F114" s="46" t="s">
        <v>196</v>
      </c>
      <c r="G114" s="47" t="s">
        <v>25</v>
      </c>
      <c r="H114" s="45">
        <f t="shared" si="12"/>
        <v>157.5</v>
      </c>
      <c r="I114" s="48">
        <f t="shared" si="13"/>
        <v>4.4999999999999988E-3</v>
      </c>
      <c r="J114" s="25"/>
      <c r="K114" s="45">
        <f t="shared" si="14"/>
        <v>157.5</v>
      </c>
      <c r="L114" s="26"/>
      <c r="M114" s="41"/>
      <c r="N114" s="41"/>
    </row>
    <row r="115" spans="1:14" s="27" customFormat="1" ht="25.5" x14ac:dyDescent="0.2">
      <c r="A115" s="43" t="s">
        <v>201</v>
      </c>
      <c r="B115" s="44" t="s">
        <v>202</v>
      </c>
      <c r="C115" s="43" t="s">
        <v>58</v>
      </c>
      <c r="D115" s="45">
        <v>30</v>
      </c>
      <c r="E115" s="45">
        <v>1.48</v>
      </c>
      <c r="F115" s="46" t="s">
        <v>193</v>
      </c>
      <c r="G115" s="47" t="s">
        <v>25</v>
      </c>
      <c r="H115" s="45">
        <f t="shared" si="12"/>
        <v>44.4</v>
      </c>
      <c r="I115" s="48">
        <f t="shared" si="13"/>
        <v>1.2685714285714284E-3</v>
      </c>
      <c r="J115" s="25"/>
      <c r="K115" s="45">
        <f t="shared" si="14"/>
        <v>44.4</v>
      </c>
      <c r="L115" s="26"/>
      <c r="M115" s="41"/>
      <c r="N115" s="41"/>
    </row>
    <row r="116" spans="1:14" s="27" customFormat="1" ht="25.5" x14ac:dyDescent="0.2">
      <c r="A116" s="43" t="s">
        <v>203</v>
      </c>
      <c r="B116" s="44" t="s">
        <v>204</v>
      </c>
      <c r="C116" s="43" t="s">
        <v>58</v>
      </c>
      <c r="D116" s="45">
        <v>65</v>
      </c>
      <c r="E116" s="45">
        <v>2.25</v>
      </c>
      <c r="F116" s="46" t="s">
        <v>196</v>
      </c>
      <c r="G116" s="47" t="s">
        <v>25</v>
      </c>
      <c r="H116" s="45">
        <f t="shared" si="12"/>
        <v>146.25</v>
      </c>
      <c r="I116" s="48">
        <f t="shared" si="13"/>
        <v>4.1785714285714273E-3</v>
      </c>
      <c r="J116" s="25"/>
      <c r="K116" s="45">
        <f t="shared" si="14"/>
        <v>146.25</v>
      </c>
      <c r="L116" s="26"/>
      <c r="M116" s="41"/>
      <c r="N116" s="41"/>
    </row>
    <row r="117" spans="1:14" x14ac:dyDescent="0.2">
      <c r="A117" s="28"/>
      <c r="B117" s="49"/>
      <c r="C117" s="28"/>
      <c r="D117" s="50"/>
      <c r="E117" s="50"/>
      <c r="F117" s="51"/>
      <c r="G117" s="52"/>
      <c r="H117" s="50"/>
      <c r="I117" s="31"/>
      <c r="K117" s="50">
        <f t="shared" si="14"/>
        <v>0</v>
      </c>
    </row>
    <row r="118" spans="1:14" s="42" customFormat="1" x14ac:dyDescent="0.2">
      <c r="A118" s="32" t="s">
        <v>205</v>
      </c>
      <c r="B118" s="33" t="s">
        <v>206</v>
      </c>
      <c r="C118" s="34"/>
      <c r="D118" s="53"/>
      <c r="E118" s="53"/>
      <c r="F118" s="54"/>
      <c r="G118" s="55"/>
      <c r="H118" s="38">
        <f>SUM(H119:H136)</f>
        <v>1365.5399999999993</v>
      </c>
      <c r="I118" s="39">
        <f>SUM(I119:I136)</f>
        <v>3.9015428571428562E-2</v>
      </c>
      <c r="J118" s="40"/>
      <c r="K118" s="38">
        <f t="shared" si="14"/>
        <v>0</v>
      </c>
      <c r="L118" s="26"/>
      <c r="M118" s="41"/>
      <c r="N118" s="41"/>
    </row>
    <row r="119" spans="1:14" s="27" customFormat="1" ht="22.5" x14ac:dyDescent="0.2">
      <c r="A119" s="43" t="s">
        <v>160</v>
      </c>
      <c r="B119" s="44" t="s">
        <v>207</v>
      </c>
      <c r="C119" s="43" t="s">
        <v>58</v>
      </c>
      <c r="D119" s="45">
        <v>60</v>
      </c>
      <c r="E119" s="45">
        <v>6.94</v>
      </c>
      <c r="F119" s="46" t="s">
        <v>429</v>
      </c>
      <c r="G119" s="47" t="s">
        <v>42</v>
      </c>
      <c r="H119" s="45">
        <f t="shared" ref="H119:H136" si="15">TRUNC(E119*D119,2)</f>
        <v>416.4</v>
      </c>
      <c r="I119" s="48">
        <f t="shared" ref="I119:I136" si="16">H119/$H$207</f>
        <v>1.1897142857142854E-2</v>
      </c>
      <c r="J119" s="25"/>
      <c r="K119" s="45">
        <f t="shared" si="14"/>
        <v>416.4</v>
      </c>
      <c r="L119" s="26"/>
      <c r="M119" s="41"/>
      <c r="N119" s="41"/>
    </row>
    <row r="120" spans="1:14" s="27" customFormat="1" ht="22.5" x14ac:dyDescent="0.2">
      <c r="A120" s="43" t="s">
        <v>163</v>
      </c>
      <c r="B120" s="44" t="s">
        <v>208</v>
      </c>
      <c r="C120" s="43" t="s">
        <v>73</v>
      </c>
      <c r="D120" s="45">
        <v>1</v>
      </c>
      <c r="E120" s="45">
        <v>510.63</v>
      </c>
      <c r="F120" s="46" t="s">
        <v>430</v>
      </c>
      <c r="G120" s="47" t="s">
        <v>42</v>
      </c>
      <c r="H120" s="45">
        <f t="shared" si="15"/>
        <v>510.63</v>
      </c>
      <c r="I120" s="48">
        <f t="shared" si="16"/>
        <v>1.4589428571428567E-2</v>
      </c>
      <c r="J120" s="25"/>
      <c r="K120" s="45">
        <f t="shared" si="14"/>
        <v>510.63</v>
      </c>
      <c r="L120" s="26"/>
      <c r="M120" s="41"/>
      <c r="N120" s="41"/>
    </row>
    <row r="121" spans="1:14" s="27" customFormat="1" ht="22.5" x14ac:dyDescent="0.2">
      <c r="A121" s="43" t="s">
        <v>165</v>
      </c>
      <c r="B121" s="44" t="s">
        <v>209</v>
      </c>
      <c r="C121" s="43" t="s">
        <v>73</v>
      </c>
      <c r="D121" s="45">
        <v>1</v>
      </c>
      <c r="E121" s="45">
        <v>22.55</v>
      </c>
      <c r="F121" s="46" t="s">
        <v>431</v>
      </c>
      <c r="G121" s="47" t="s">
        <v>42</v>
      </c>
      <c r="H121" s="45">
        <f t="shared" si="15"/>
        <v>22.55</v>
      </c>
      <c r="I121" s="48">
        <f t="shared" si="16"/>
        <v>6.4428571428571421E-4</v>
      </c>
      <c r="J121" s="25"/>
      <c r="K121" s="45">
        <f t="shared" si="14"/>
        <v>22.55</v>
      </c>
      <c r="L121" s="26"/>
      <c r="M121" s="41"/>
      <c r="N121" s="41"/>
    </row>
    <row r="122" spans="1:14" s="27" customFormat="1" ht="25.5" x14ac:dyDescent="0.2">
      <c r="A122" s="43" t="s">
        <v>167</v>
      </c>
      <c r="B122" s="44" t="s">
        <v>210</v>
      </c>
      <c r="C122" s="43" t="s">
        <v>73</v>
      </c>
      <c r="D122" s="45">
        <v>1</v>
      </c>
      <c r="E122" s="45">
        <v>4.66</v>
      </c>
      <c r="F122" s="46" t="s">
        <v>211</v>
      </c>
      <c r="G122" s="47" t="s">
        <v>25</v>
      </c>
      <c r="H122" s="45">
        <f t="shared" si="15"/>
        <v>4.66</v>
      </c>
      <c r="I122" s="48">
        <f t="shared" si="16"/>
        <v>1.3314285714285712E-4</v>
      </c>
      <c r="J122" s="25"/>
      <c r="K122" s="45">
        <f t="shared" si="14"/>
        <v>4.66</v>
      </c>
      <c r="L122" s="26"/>
      <c r="M122" s="41"/>
      <c r="N122" s="41"/>
    </row>
    <row r="123" spans="1:14" s="27" customFormat="1" ht="22.5" x14ac:dyDescent="0.2">
      <c r="A123" s="43" t="s">
        <v>170</v>
      </c>
      <c r="B123" s="44" t="s">
        <v>212</v>
      </c>
      <c r="C123" s="43" t="s">
        <v>73</v>
      </c>
      <c r="D123" s="45">
        <v>1</v>
      </c>
      <c r="E123" s="45">
        <v>13.04</v>
      </c>
      <c r="F123" s="46" t="s">
        <v>432</v>
      </c>
      <c r="G123" s="47" t="s">
        <v>42</v>
      </c>
      <c r="H123" s="45">
        <f t="shared" si="15"/>
        <v>13.04</v>
      </c>
      <c r="I123" s="48">
        <f t="shared" si="16"/>
        <v>3.7257142857142849E-4</v>
      </c>
      <c r="J123" s="25"/>
      <c r="K123" s="45">
        <f t="shared" si="14"/>
        <v>13.04</v>
      </c>
      <c r="L123" s="26"/>
      <c r="M123" s="41"/>
      <c r="N123" s="41"/>
    </row>
    <row r="124" spans="1:14" s="27" customFormat="1" ht="25.5" x14ac:dyDescent="0.2">
      <c r="A124" s="43" t="s">
        <v>173</v>
      </c>
      <c r="B124" s="44" t="s">
        <v>213</v>
      </c>
      <c r="C124" s="43" t="s">
        <v>73</v>
      </c>
      <c r="D124" s="45">
        <v>2</v>
      </c>
      <c r="E124" s="45">
        <v>3.02</v>
      </c>
      <c r="F124" s="46" t="s">
        <v>214</v>
      </c>
      <c r="G124" s="47" t="s">
        <v>25</v>
      </c>
      <c r="H124" s="45">
        <f t="shared" si="15"/>
        <v>6.04</v>
      </c>
      <c r="I124" s="48">
        <f t="shared" si="16"/>
        <v>1.7257142857142853E-4</v>
      </c>
      <c r="J124" s="25"/>
      <c r="K124" s="45">
        <f t="shared" si="14"/>
        <v>6.04</v>
      </c>
      <c r="L124" s="26"/>
      <c r="M124" s="41"/>
      <c r="N124" s="41"/>
    </row>
    <row r="125" spans="1:14" s="27" customFormat="1" ht="25.5" x14ac:dyDescent="0.2">
      <c r="A125" s="43" t="s">
        <v>176</v>
      </c>
      <c r="B125" s="44" t="s">
        <v>215</v>
      </c>
      <c r="C125" s="43" t="s">
        <v>58</v>
      </c>
      <c r="D125" s="45">
        <v>6</v>
      </c>
      <c r="E125" s="45">
        <v>6.49</v>
      </c>
      <c r="F125" s="46" t="s">
        <v>216</v>
      </c>
      <c r="G125" s="47" t="s">
        <v>25</v>
      </c>
      <c r="H125" s="45">
        <f t="shared" si="15"/>
        <v>38.94</v>
      </c>
      <c r="I125" s="48">
        <f t="shared" si="16"/>
        <v>1.1125714285714283E-3</v>
      </c>
      <c r="J125" s="25"/>
      <c r="K125" s="45">
        <f t="shared" si="14"/>
        <v>38.94</v>
      </c>
      <c r="L125" s="26"/>
      <c r="M125" s="41"/>
      <c r="N125" s="41"/>
    </row>
    <row r="126" spans="1:14" s="27" customFormat="1" x14ac:dyDescent="0.2">
      <c r="A126" s="43" t="s">
        <v>179</v>
      </c>
      <c r="B126" s="44" t="s">
        <v>217</v>
      </c>
      <c r="C126" s="43" t="s">
        <v>73</v>
      </c>
      <c r="D126" s="45">
        <v>0.1</v>
      </c>
      <c r="E126" s="45">
        <v>55.32</v>
      </c>
      <c r="F126" s="46" t="s">
        <v>218</v>
      </c>
      <c r="G126" s="47" t="s">
        <v>25</v>
      </c>
      <c r="H126" s="45">
        <f t="shared" si="15"/>
        <v>5.53</v>
      </c>
      <c r="I126" s="48">
        <f t="shared" si="16"/>
        <v>1.5799999999999996E-4</v>
      </c>
      <c r="J126" s="25"/>
      <c r="K126" s="45">
        <f t="shared" si="14"/>
        <v>5.53</v>
      </c>
      <c r="L126" s="26"/>
      <c r="M126" s="41"/>
      <c r="N126" s="41"/>
    </row>
    <row r="127" spans="1:14" s="27" customFormat="1" ht="25.5" x14ac:dyDescent="0.2">
      <c r="A127" s="43" t="s">
        <v>182</v>
      </c>
      <c r="B127" s="44" t="s">
        <v>219</v>
      </c>
      <c r="C127" s="43" t="s">
        <v>73</v>
      </c>
      <c r="D127" s="45">
        <v>1</v>
      </c>
      <c r="E127" s="45">
        <v>84.33</v>
      </c>
      <c r="F127" s="46" t="s">
        <v>433</v>
      </c>
      <c r="G127" s="47" t="s">
        <v>42</v>
      </c>
      <c r="H127" s="45">
        <f t="shared" si="15"/>
        <v>84.33</v>
      </c>
      <c r="I127" s="48">
        <f t="shared" si="16"/>
        <v>2.409428571428571E-3</v>
      </c>
      <c r="J127" s="25"/>
      <c r="K127" s="45">
        <f t="shared" si="14"/>
        <v>84.33</v>
      </c>
      <c r="L127" s="26"/>
      <c r="M127" s="41"/>
      <c r="N127" s="41"/>
    </row>
    <row r="128" spans="1:14" s="27" customFormat="1" ht="25.5" x14ac:dyDescent="0.2">
      <c r="A128" s="43" t="s">
        <v>185</v>
      </c>
      <c r="B128" s="44" t="s">
        <v>220</v>
      </c>
      <c r="C128" s="43" t="s">
        <v>73</v>
      </c>
      <c r="D128" s="45">
        <v>2</v>
      </c>
      <c r="E128" s="45">
        <v>7.42</v>
      </c>
      <c r="F128" s="46" t="s">
        <v>221</v>
      </c>
      <c r="G128" s="47" t="s">
        <v>25</v>
      </c>
      <c r="H128" s="45">
        <f t="shared" si="15"/>
        <v>14.84</v>
      </c>
      <c r="I128" s="48">
        <f t="shared" si="16"/>
        <v>4.239999999999999E-4</v>
      </c>
      <c r="J128" s="25"/>
      <c r="K128" s="45">
        <f t="shared" si="14"/>
        <v>14.84</v>
      </c>
      <c r="L128" s="26"/>
      <c r="M128" s="41"/>
      <c r="N128" s="41"/>
    </row>
    <row r="129" spans="1:14" s="27" customFormat="1" ht="25.5" x14ac:dyDescent="0.2">
      <c r="A129" s="43" t="s">
        <v>187</v>
      </c>
      <c r="B129" s="44" t="s">
        <v>222</v>
      </c>
      <c r="C129" s="43" t="s">
        <v>73</v>
      </c>
      <c r="D129" s="45">
        <v>1</v>
      </c>
      <c r="E129" s="45">
        <v>9.11</v>
      </c>
      <c r="F129" s="46" t="s">
        <v>223</v>
      </c>
      <c r="G129" s="47" t="s">
        <v>25</v>
      </c>
      <c r="H129" s="45">
        <f t="shared" si="15"/>
        <v>9.11</v>
      </c>
      <c r="I129" s="48">
        <f t="shared" si="16"/>
        <v>2.602857142857142E-4</v>
      </c>
      <c r="J129" s="25"/>
      <c r="K129" s="45">
        <f t="shared" si="14"/>
        <v>9.11</v>
      </c>
      <c r="L129" s="26"/>
      <c r="M129" s="41"/>
      <c r="N129" s="41"/>
    </row>
    <row r="130" spans="1:14" s="27" customFormat="1" ht="22.5" x14ac:dyDescent="0.2">
      <c r="A130" s="43" t="s">
        <v>189</v>
      </c>
      <c r="B130" s="44" t="s">
        <v>224</v>
      </c>
      <c r="C130" s="43" t="s">
        <v>73</v>
      </c>
      <c r="D130" s="45">
        <v>1</v>
      </c>
      <c r="E130" s="45">
        <v>34.28</v>
      </c>
      <c r="F130" s="46" t="s">
        <v>434</v>
      </c>
      <c r="G130" s="47" t="s">
        <v>42</v>
      </c>
      <c r="H130" s="45">
        <f t="shared" si="15"/>
        <v>34.28</v>
      </c>
      <c r="I130" s="48">
        <f t="shared" si="16"/>
        <v>9.794285714285712E-4</v>
      </c>
      <c r="J130" s="25"/>
      <c r="K130" s="45">
        <f t="shared" si="14"/>
        <v>34.28</v>
      </c>
      <c r="L130" s="26"/>
      <c r="M130" s="41"/>
      <c r="N130" s="41"/>
    </row>
    <row r="131" spans="1:14" s="27" customFormat="1" ht="25.5" x14ac:dyDescent="0.2">
      <c r="A131" s="43" t="s">
        <v>191</v>
      </c>
      <c r="B131" s="44" t="s">
        <v>225</v>
      </c>
      <c r="C131" s="43" t="s">
        <v>73</v>
      </c>
      <c r="D131" s="45">
        <v>1</v>
      </c>
      <c r="E131" s="45">
        <v>13.29</v>
      </c>
      <c r="F131" s="46" t="s">
        <v>226</v>
      </c>
      <c r="G131" s="47" t="s">
        <v>25</v>
      </c>
      <c r="H131" s="45">
        <f t="shared" si="15"/>
        <v>13.29</v>
      </c>
      <c r="I131" s="48">
        <f t="shared" si="16"/>
        <v>3.7971428571428564E-4</v>
      </c>
      <c r="J131" s="25"/>
      <c r="K131" s="45">
        <f t="shared" si="14"/>
        <v>13.29</v>
      </c>
      <c r="L131" s="26"/>
      <c r="M131" s="41"/>
      <c r="N131" s="41"/>
    </row>
    <row r="132" spans="1:14" s="27" customFormat="1" x14ac:dyDescent="0.2">
      <c r="A132" s="43" t="s">
        <v>194</v>
      </c>
      <c r="B132" s="44" t="s">
        <v>227</v>
      </c>
      <c r="C132" s="43" t="s">
        <v>73</v>
      </c>
      <c r="D132" s="45">
        <v>1</v>
      </c>
      <c r="E132" s="45">
        <v>5.99</v>
      </c>
      <c r="F132" s="46" t="s">
        <v>228</v>
      </c>
      <c r="G132" s="47" t="s">
        <v>42</v>
      </c>
      <c r="H132" s="45">
        <f t="shared" si="15"/>
        <v>5.99</v>
      </c>
      <c r="I132" s="48">
        <f t="shared" si="16"/>
        <v>1.7114285714285712E-4</v>
      </c>
      <c r="J132" s="25"/>
      <c r="K132" s="45">
        <f t="shared" si="14"/>
        <v>5.99</v>
      </c>
      <c r="L132" s="26"/>
      <c r="M132" s="41"/>
      <c r="N132" s="41"/>
    </row>
    <row r="133" spans="1:14" s="27" customFormat="1" ht="22.5" x14ac:dyDescent="0.2">
      <c r="A133" s="43" t="s">
        <v>197</v>
      </c>
      <c r="B133" s="44" t="s">
        <v>229</v>
      </c>
      <c r="C133" s="43" t="s">
        <v>73</v>
      </c>
      <c r="D133" s="45">
        <v>1</v>
      </c>
      <c r="E133" s="45">
        <v>1.25</v>
      </c>
      <c r="F133" s="46" t="s">
        <v>435</v>
      </c>
      <c r="G133" s="47" t="s">
        <v>42</v>
      </c>
      <c r="H133" s="45">
        <f t="shared" si="15"/>
        <v>1.25</v>
      </c>
      <c r="I133" s="48">
        <f t="shared" si="16"/>
        <v>3.571428571428571E-5</v>
      </c>
      <c r="J133" s="25"/>
      <c r="K133" s="45">
        <f t="shared" si="14"/>
        <v>1.25</v>
      </c>
      <c r="L133" s="26"/>
      <c r="M133" s="41"/>
      <c r="N133" s="41"/>
    </row>
    <row r="134" spans="1:14" s="27" customFormat="1" ht="22.5" x14ac:dyDescent="0.2">
      <c r="A134" s="43" t="s">
        <v>199</v>
      </c>
      <c r="B134" s="44" t="s">
        <v>230</v>
      </c>
      <c r="C134" s="43" t="s">
        <v>73</v>
      </c>
      <c r="D134" s="45">
        <v>2</v>
      </c>
      <c r="E134" s="45">
        <v>1.26</v>
      </c>
      <c r="F134" s="46" t="s">
        <v>436</v>
      </c>
      <c r="G134" s="47" t="s">
        <v>42</v>
      </c>
      <c r="H134" s="45">
        <f t="shared" si="15"/>
        <v>2.52</v>
      </c>
      <c r="I134" s="48">
        <f t="shared" si="16"/>
        <v>7.1999999999999988E-5</v>
      </c>
      <c r="J134" s="25"/>
      <c r="K134" s="45">
        <f t="shared" si="14"/>
        <v>2.52</v>
      </c>
      <c r="L134" s="26"/>
      <c r="M134" s="41"/>
      <c r="N134" s="41"/>
    </row>
    <row r="135" spans="1:14" s="27" customFormat="1" ht="22.5" x14ac:dyDescent="0.2">
      <c r="A135" s="43" t="s">
        <v>201</v>
      </c>
      <c r="B135" s="44" t="s">
        <v>231</v>
      </c>
      <c r="C135" s="43" t="s">
        <v>73</v>
      </c>
      <c r="D135" s="45">
        <v>2</v>
      </c>
      <c r="E135" s="45">
        <v>0.9</v>
      </c>
      <c r="F135" s="46" t="s">
        <v>437</v>
      </c>
      <c r="G135" s="47" t="s">
        <v>42</v>
      </c>
      <c r="H135" s="45">
        <f t="shared" si="15"/>
        <v>1.8</v>
      </c>
      <c r="I135" s="48">
        <f t="shared" si="16"/>
        <v>5.1428571428571422E-5</v>
      </c>
      <c r="J135" s="25"/>
      <c r="K135" s="45">
        <f t="shared" si="14"/>
        <v>1.8</v>
      </c>
      <c r="L135" s="26"/>
      <c r="M135" s="41"/>
      <c r="N135" s="41"/>
    </row>
    <row r="136" spans="1:14" s="27" customFormat="1" ht="25.5" x14ac:dyDescent="0.2">
      <c r="A136" s="43" t="s">
        <v>203</v>
      </c>
      <c r="B136" s="44" t="s">
        <v>232</v>
      </c>
      <c r="C136" s="43" t="s">
        <v>73</v>
      </c>
      <c r="D136" s="45">
        <v>1</v>
      </c>
      <c r="E136" s="45">
        <v>180.34</v>
      </c>
      <c r="F136" s="46" t="s">
        <v>438</v>
      </c>
      <c r="G136" s="47" t="s">
        <v>42</v>
      </c>
      <c r="H136" s="45">
        <f t="shared" si="15"/>
        <v>180.34</v>
      </c>
      <c r="I136" s="48">
        <f t="shared" si="16"/>
        <v>5.1525714285714274E-3</v>
      </c>
      <c r="J136" s="25"/>
      <c r="K136" s="45">
        <f t="shared" si="14"/>
        <v>180.34</v>
      </c>
      <c r="L136" s="26"/>
      <c r="M136" s="41"/>
      <c r="N136" s="41"/>
    </row>
    <row r="137" spans="1:14" x14ac:dyDescent="0.2">
      <c r="A137" s="28"/>
      <c r="B137" s="49"/>
      <c r="C137" s="28"/>
      <c r="D137" s="50"/>
      <c r="E137" s="50"/>
      <c r="F137" s="51"/>
      <c r="G137" s="52"/>
      <c r="H137" s="50"/>
      <c r="I137" s="31"/>
      <c r="K137" s="50">
        <f t="shared" si="14"/>
        <v>0</v>
      </c>
    </row>
    <row r="138" spans="1:14" s="42" customFormat="1" x14ac:dyDescent="0.2">
      <c r="A138" s="32" t="s">
        <v>233</v>
      </c>
      <c r="B138" s="33" t="s">
        <v>234</v>
      </c>
      <c r="C138" s="34"/>
      <c r="D138" s="53"/>
      <c r="E138" s="53"/>
      <c r="F138" s="54"/>
      <c r="G138" s="55"/>
      <c r="H138" s="38">
        <f>SUM(H139:H177)</f>
        <v>3795.0200000000013</v>
      </c>
      <c r="I138" s="39">
        <f>SUM(I139:I177)</f>
        <v>0.10842914285714284</v>
      </c>
      <c r="J138" s="40"/>
      <c r="K138" s="38">
        <f t="shared" si="14"/>
        <v>0</v>
      </c>
      <c r="L138" s="26"/>
      <c r="M138" s="41"/>
      <c r="N138" s="41"/>
    </row>
    <row r="139" spans="1:14" s="27" customFormat="1" ht="25.5" x14ac:dyDescent="0.2">
      <c r="A139" s="43" t="s">
        <v>235</v>
      </c>
      <c r="B139" s="44" t="s">
        <v>236</v>
      </c>
      <c r="C139" s="43" t="s">
        <v>58</v>
      </c>
      <c r="D139" s="45">
        <v>32.65</v>
      </c>
      <c r="E139" s="45">
        <v>4.37</v>
      </c>
      <c r="F139" s="46" t="s">
        <v>237</v>
      </c>
      <c r="G139" s="47" t="s">
        <v>25</v>
      </c>
      <c r="H139" s="45">
        <f t="shared" ref="H139:H177" si="17">TRUNC(E139*D139,2)</f>
        <v>142.68</v>
      </c>
      <c r="I139" s="48">
        <f t="shared" ref="I139:I177" si="18">H139/$H$207</f>
        <v>4.0765714285714277E-3</v>
      </c>
      <c r="J139" s="25"/>
      <c r="K139" s="45">
        <f t="shared" si="14"/>
        <v>142.68</v>
      </c>
      <c r="L139" s="26"/>
      <c r="M139" s="41"/>
      <c r="N139" s="41"/>
    </row>
    <row r="140" spans="1:14" s="27" customFormat="1" ht="25.5" x14ac:dyDescent="0.2">
      <c r="A140" s="43" t="s">
        <v>238</v>
      </c>
      <c r="B140" s="44" t="s">
        <v>239</v>
      </c>
      <c r="C140" s="43" t="s">
        <v>58</v>
      </c>
      <c r="D140" s="45">
        <v>1.17</v>
      </c>
      <c r="E140" s="45">
        <v>8.36</v>
      </c>
      <c r="F140" s="46" t="s">
        <v>240</v>
      </c>
      <c r="G140" s="47" t="s">
        <v>25</v>
      </c>
      <c r="H140" s="45">
        <f t="shared" si="17"/>
        <v>9.7799999999999994</v>
      </c>
      <c r="I140" s="48">
        <f t="shared" si="18"/>
        <v>2.7942857142857137E-4</v>
      </c>
      <c r="J140" s="25"/>
      <c r="K140" s="45">
        <f t="shared" si="14"/>
        <v>9.7799999999999994</v>
      </c>
      <c r="L140" s="26"/>
      <c r="M140" s="41"/>
      <c r="N140" s="41"/>
    </row>
    <row r="141" spans="1:14" s="27" customFormat="1" ht="38.25" x14ac:dyDescent="0.2">
      <c r="A141" s="43" t="s">
        <v>241</v>
      </c>
      <c r="B141" s="44" t="s">
        <v>242</v>
      </c>
      <c r="C141" s="43" t="s">
        <v>58</v>
      </c>
      <c r="D141" s="45">
        <v>9.64</v>
      </c>
      <c r="E141" s="45">
        <v>11.71</v>
      </c>
      <c r="F141" s="46" t="s">
        <v>243</v>
      </c>
      <c r="G141" s="47" t="s">
        <v>25</v>
      </c>
      <c r="H141" s="45">
        <f t="shared" si="17"/>
        <v>112.88</v>
      </c>
      <c r="I141" s="48">
        <f t="shared" si="18"/>
        <v>3.2251428571428565E-3</v>
      </c>
      <c r="J141" s="25"/>
      <c r="K141" s="45">
        <f t="shared" si="14"/>
        <v>112.88</v>
      </c>
      <c r="L141" s="26"/>
      <c r="M141" s="41"/>
      <c r="N141" s="41"/>
    </row>
    <row r="142" spans="1:14" s="27" customFormat="1" ht="25.5" x14ac:dyDescent="0.2">
      <c r="A142" s="43" t="s">
        <v>244</v>
      </c>
      <c r="B142" s="44" t="s">
        <v>245</v>
      </c>
      <c r="C142" s="43" t="s">
        <v>58</v>
      </c>
      <c r="D142" s="45">
        <v>23.43</v>
      </c>
      <c r="E142" s="45">
        <v>11.56</v>
      </c>
      <c r="F142" s="46" t="s">
        <v>246</v>
      </c>
      <c r="G142" s="47" t="s">
        <v>25</v>
      </c>
      <c r="H142" s="45">
        <f t="shared" si="17"/>
        <v>270.85000000000002</v>
      </c>
      <c r="I142" s="48">
        <f t="shared" si="18"/>
        <v>7.738571428571428E-3</v>
      </c>
      <c r="J142" s="25"/>
      <c r="K142" s="45">
        <f t="shared" si="14"/>
        <v>270.85000000000002</v>
      </c>
      <c r="L142" s="26"/>
      <c r="M142" s="41"/>
      <c r="N142" s="41"/>
    </row>
    <row r="143" spans="1:14" s="27" customFormat="1" ht="25.5" x14ac:dyDescent="0.2">
      <c r="A143" s="43" t="s">
        <v>247</v>
      </c>
      <c r="B143" s="44" t="s">
        <v>248</v>
      </c>
      <c r="C143" s="43" t="s">
        <v>58</v>
      </c>
      <c r="D143" s="45">
        <v>7.83</v>
      </c>
      <c r="E143" s="45">
        <v>22.15</v>
      </c>
      <c r="F143" s="46" t="s">
        <v>249</v>
      </c>
      <c r="G143" s="47" t="s">
        <v>25</v>
      </c>
      <c r="H143" s="45">
        <f t="shared" si="17"/>
        <v>173.43</v>
      </c>
      <c r="I143" s="48">
        <f t="shared" si="18"/>
        <v>4.9551428571428559E-3</v>
      </c>
      <c r="J143" s="25"/>
      <c r="K143" s="45">
        <f t="shared" si="14"/>
        <v>173.43</v>
      </c>
      <c r="L143" s="26"/>
      <c r="M143" s="41"/>
      <c r="N143" s="41"/>
    </row>
    <row r="144" spans="1:14" s="27" customFormat="1" ht="38.25" x14ac:dyDescent="0.2">
      <c r="A144" s="43" t="s">
        <v>250</v>
      </c>
      <c r="B144" s="44" t="s">
        <v>251</v>
      </c>
      <c r="C144" s="43" t="s">
        <v>73</v>
      </c>
      <c r="D144" s="45">
        <v>8</v>
      </c>
      <c r="E144" s="45">
        <v>4.93</v>
      </c>
      <c r="F144" s="46" t="s">
        <v>252</v>
      </c>
      <c r="G144" s="47" t="s">
        <v>25</v>
      </c>
      <c r="H144" s="45">
        <f t="shared" si="17"/>
        <v>39.44</v>
      </c>
      <c r="I144" s="48">
        <f t="shared" si="18"/>
        <v>1.1268571428571426E-3</v>
      </c>
      <c r="J144" s="25"/>
      <c r="K144" s="45">
        <f t="shared" ref="K144:K175" si="19">TRUNC(D144*E144,2)</f>
        <v>39.44</v>
      </c>
      <c r="L144" s="26"/>
      <c r="M144" s="41"/>
      <c r="N144" s="41"/>
    </row>
    <row r="145" spans="1:14" s="27" customFormat="1" ht="38.25" x14ac:dyDescent="0.2">
      <c r="A145" s="43" t="s">
        <v>253</v>
      </c>
      <c r="B145" s="44" t="s">
        <v>254</v>
      </c>
      <c r="C145" s="43" t="s">
        <v>73</v>
      </c>
      <c r="D145" s="45">
        <v>9</v>
      </c>
      <c r="E145" s="45">
        <v>4.54</v>
      </c>
      <c r="F145" s="46" t="s">
        <v>255</v>
      </c>
      <c r="G145" s="47" t="s">
        <v>25</v>
      </c>
      <c r="H145" s="45">
        <f t="shared" si="17"/>
        <v>40.86</v>
      </c>
      <c r="I145" s="48">
        <f t="shared" si="18"/>
        <v>1.1674285714285712E-3</v>
      </c>
      <c r="J145" s="25"/>
      <c r="K145" s="45">
        <f t="shared" si="19"/>
        <v>40.86</v>
      </c>
      <c r="L145" s="26"/>
      <c r="M145" s="41"/>
      <c r="N145" s="41"/>
    </row>
    <row r="146" spans="1:14" s="27" customFormat="1" ht="38.25" x14ac:dyDescent="0.2">
      <c r="A146" s="43" t="s">
        <v>256</v>
      </c>
      <c r="B146" s="44" t="s">
        <v>257</v>
      </c>
      <c r="C146" s="43" t="s">
        <v>73</v>
      </c>
      <c r="D146" s="45">
        <v>1</v>
      </c>
      <c r="E146" s="45">
        <v>10.88</v>
      </c>
      <c r="F146" s="46" t="s">
        <v>258</v>
      </c>
      <c r="G146" s="47" t="s">
        <v>25</v>
      </c>
      <c r="H146" s="45">
        <f t="shared" si="17"/>
        <v>10.88</v>
      </c>
      <c r="I146" s="48">
        <f t="shared" si="18"/>
        <v>3.1085714285714283E-4</v>
      </c>
      <c r="J146" s="25"/>
      <c r="K146" s="45">
        <f t="shared" si="19"/>
        <v>10.88</v>
      </c>
      <c r="L146" s="26"/>
      <c r="M146" s="41"/>
      <c r="N146" s="41"/>
    </row>
    <row r="147" spans="1:14" s="27" customFormat="1" ht="38.25" x14ac:dyDescent="0.2">
      <c r="A147" s="43" t="s">
        <v>259</v>
      </c>
      <c r="B147" s="44" t="s">
        <v>260</v>
      </c>
      <c r="C147" s="43" t="s">
        <v>73</v>
      </c>
      <c r="D147" s="45">
        <v>4</v>
      </c>
      <c r="E147" s="45">
        <v>4.76</v>
      </c>
      <c r="F147" s="46" t="s">
        <v>261</v>
      </c>
      <c r="G147" s="47" t="s">
        <v>25</v>
      </c>
      <c r="H147" s="45">
        <f t="shared" si="17"/>
        <v>19.04</v>
      </c>
      <c r="I147" s="48">
        <f t="shared" si="18"/>
        <v>5.4399999999999989E-4</v>
      </c>
      <c r="J147" s="25"/>
      <c r="K147" s="45">
        <f t="shared" si="19"/>
        <v>19.04</v>
      </c>
      <c r="L147" s="26"/>
      <c r="M147" s="41"/>
      <c r="N147" s="41"/>
    </row>
    <row r="148" spans="1:14" s="27" customFormat="1" ht="25.5" x14ac:dyDescent="0.2">
      <c r="A148" s="43" t="s">
        <v>262</v>
      </c>
      <c r="B148" s="44" t="s">
        <v>263</v>
      </c>
      <c r="C148" s="43" t="s">
        <v>73</v>
      </c>
      <c r="D148" s="45">
        <v>28</v>
      </c>
      <c r="E148" s="45">
        <v>2.17</v>
      </c>
      <c r="F148" s="46" t="s">
        <v>264</v>
      </c>
      <c r="G148" s="47" t="s">
        <v>25</v>
      </c>
      <c r="H148" s="45">
        <f t="shared" si="17"/>
        <v>60.76</v>
      </c>
      <c r="I148" s="48">
        <f t="shared" si="18"/>
        <v>1.7359999999999995E-3</v>
      </c>
      <c r="J148" s="25"/>
      <c r="K148" s="45">
        <f t="shared" si="19"/>
        <v>60.76</v>
      </c>
      <c r="L148" s="26"/>
      <c r="M148" s="41"/>
      <c r="N148" s="41"/>
    </row>
    <row r="149" spans="1:14" s="27" customFormat="1" ht="38.25" x14ac:dyDescent="0.2">
      <c r="A149" s="43" t="s">
        <v>265</v>
      </c>
      <c r="B149" s="44" t="s">
        <v>266</v>
      </c>
      <c r="C149" s="43" t="s">
        <v>73</v>
      </c>
      <c r="D149" s="45">
        <v>6</v>
      </c>
      <c r="E149" s="45">
        <v>7.43</v>
      </c>
      <c r="F149" s="46" t="s">
        <v>267</v>
      </c>
      <c r="G149" s="47" t="s">
        <v>25</v>
      </c>
      <c r="H149" s="45">
        <f t="shared" si="17"/>
        <v>44.58</v>
      </c>
      <c r="I149" s="48">
        <f t="shared" si="18"/>
        <v>1.2737142857142854E-3</v>
      </c>
      <c r="J149" s="25"/>
      <c r="K149" s="45">
        <f t="shared" si="19"/>
        <v>44.58</v>
      </c>
      <c r="L149" s="26"/>
      <c r="M149" s="41"/>
      <c r="N149" s="41"/>
    </row>
    <row r="150" spans="1:14" s="27" customFormat="1" ht="38.25" x14ac:dyDescent="0.2">
      <c r="A150" s="43" t="s">
        <v>268</v>
      </c>
      <c r="B150" s="44" t="s">
        <v>269</v>
      </c>
      <c r="C150" s="43" t="s">
        <v>73</v>
      </c>
      <c r="D150" s="45">
        <v>1</v>
      </c>
      <c r="E150" s="45">
        <v>10.43</v>
      </c>
      <c r="F150" s="46" t="s">
        <v>270</v>
      </c>
      <c r="G150" s="47" t="s">
        <v>25</v>
      </c>
      <c r="H150" s="45">
        <f t="shared" si="17"/>
        <v>10.43</v>
      </c>
      <c r="I150" s="48">
        <f t="shared" si="18"/>
        <v>2.9799999999999993E-4</v>
      </c>
      <c r="J150" s="25"/>
      <c r="K150" s="45">
        <f t="shared" si="19"/>
        <v>10.43</v>
      </c>
      <c r="L150" s="26"/>
      <c r="M150" s="41"/>
      <c r="N150" s="41"/>
    </row>
    <row r="151" spans="1:14" s="27" customFormat="1" ht="25.5" x14ac:dyDescent="0.2">
      <c r="A151" s="43" t="s">
        <v>271</v>
      </c>
      <c r="B151" s="44" t="s">
        <v>272</v>
      </c>
      <c r="C151" s="43" t="s">
        <v>73</v>
      </c>
      <c r="D151" s="45">
        <v>1</v>
      </c>
      <c r="E151" s="45">
        <v>4.4800000000000004</v>
      </c>
      <c r="F151" s="46" t="s">
        <v>439</v>
      </c>
      <c r="G151" s="47" t="s">
        <v>42</v>
      </c>
      <c r="H151" s="45">
        <f t="shared" si="17"/>
        <v>4.4800000000000004</v>
      </c>
      <c r="I151" s="48">
        <f t="shared" si="18"/>
        <v>1.2799999999999999E-4</v>
      </c>
      <c r="J151" s="25"/>
      <c r="K151" s="45">
        <f t="shared" si="19"/>
        <v>4.4800000000000004</v>
      </c>
      <c r="L151" s="26"/>
      <c r="M151" s="41"/>
      <c r="N151" s="41"/>
    </row>
    <row r="152" spans="1:14" s="27" customFormat="1" ht="25.5" x14ac:dyDescent="0.2">
      <c r="A152" s="43" t="s">
        <v>273</v>
      </c>
      <c r="B152" s="44" t="s">
        <v>274</v>
      </c>
      <c r="C152" s="43" t="s">
        <v>73</v>
      </c>
      <c r="D152" s="45">
        <v>1</v>
      </c>
      <c r="E152" s="45">
        <v>4.05</v>
      </c>
      <c r="F152" s="46" t="s">
        <v>275</v>
      </c>
      <c r="G152" s="47" t="s">
        <v>25</v>
      </c>
      <c r="H152" s="45">
        <f t="shared" si="17"/>
        <v>4.05</v>
      </c>
      <c r="I152" s="48">
        <f t="shared" si="18"/>
        <v>1.1571428571428568E-4</v>
      </c>
      <c r="J152" s="25"/>
      <c r="K152" s="45">
        <f t="shared" si="19"/>
        <v>4.05</v>
      </c>
      <c r="L152" s="26"/>
      <c r="M152" s="41"/>
      <c r="N152" s="41"/>
    </row>
    <row r="153" spans="1:14" s="27" customFormat="1" ht="25.5" x14ac:dyDescent="0.2">
      <c r="A153" s="43" t="s">
        <v>276</v>
      </c>
      <c r="B153" s="44" t="s">
        <v>277</v>
      </c>
      <c r="C153" s="43" t="s">
        <v>73</v>
      </c>
      <c r="D153" s="45">
        <v>1</v>
      </c>
      <c r="E153" s="45">
        <v>4.9800000000000004</v>
      </c>
      <c r="F153" s="46" t="s">
        <v>278</v>
      </c>
      <c r="G153" s="47" t="s">
        <v>25</v>
      </c>
      <c r="H153" s="45">
        <f t="shared" si="17"/>
        <v>4.9800000000000004</v>
      </c>
      <c r="I153" s="48">
        <f t="shared" si="18"/>
        <v>1.4228571428571426E-4</v>
      </c>
      <c r="J153" s="25"/>
      <c r="K153" s="45">
        <f t="shared" si="19"/>
        <v>4.9800000000000004</v>
      </c>
      <c r="L153" s="26"/>
      <c r="M153" s="41"/>
      <c r="N153" s="41"/>
    </row>
    <row r="154" spans="1:14" s="27" customFormat="1" ht="22.5" x14ac:dyDescent="0.2">
      <c r="A154" s="43" t="s">
        <v>279</v>
      </c>
      <c r="B154" s="44" t="s">
        <v>280</v>
      </c>
      <c r="C154" s="43" t="s">
        <v>58</v>
      </c>
      <c r="D154" s="45">
        <v>3</v>
      </c>
      <c r="E154" s="45">
        <v>11.9</v>
      </c>
      <c r="F154" s="46" t="s">
        <v>440</v>
      </c>
      <c r="G154" s="47" t="s">
        <v>42</v>
      </c>
      <c r="H154" s="45">
        <f t="shared" si="17"/>
        <v>35.700000000000003</v>
      </c>
      <c r="I154" s="48">
        <f t="shared" si="18"/>
        <v>1.0199999999999999E-3</v>
      </c>
      <c r="J154" s="25"/>
      <c r="K154" s="45">
        <f t="shared" si="19"/>
        <v>35.700000000000003</v>
      </c>
      <c r="L154" s="26"/>
      <c r="M154" s="41"/>
      <c r="N154" s="41"/>
    </row>
    <row r="155" spans="1:14" s="27" customFormat="1" ht="38.25" x14ac:dyDescent="0.2">
      <c r="A155" s="43" t="s">
        <v>281</v>
      </c>
      <c r="B155" s="44" t="s">
        <v>282</v>
      </c>
      <c r="C155" s="43" t="s">
        <v>73</v>
      </c>
      <c r="D155" s="45">
        <v>1</v>
      </c>
      <c r="E155" s="45">
        <v>18.89</v>
      </c>
      <c r="F155" s="46" t="s">
        <v>441</v>
      </c>
      <c r="G155" s="47" t="s">
        <v>42</v>
      </c>
      <c r="H155" s="45">
        <f t="shared" si="17"/>
        <v>18.89</v>
      </c>
      <c r="I155" s="48">
        <f t="shared" si="18"/>
        <v>5.3971428571428562E-4</v>
      </c>
      <c r="J155" s="25"/>
      <c r="K155" s="45">
        <f t="shared" si="19"/>
        <v>18.89</v>
      </c>
      <c r="L155" s="26"/>
      <c r="M155" s="41"/>
      <c r="N155" s="41"/>
    </row>
    <row r="156" spans="1:14" s="27" customFormat="1" ht="25.5" x14ac:dyDescent="0.2">
      <c r="A156" s="43" t="s">
        <v>283</v>
      </c>
      <c r="B156" s="44" t="s">
        <v>284</v>
      </c>
      <c r="C156" s="43" t="s">
        <v>73</v>
      </c>
      <c r="D156" s="45">
        <v>6</v>
      </c>
      <c r="E156" s="45">
        <v>3.22</v>
      </c>
      <c r="F156" s="46" t="s">
        <v>285</v>
      </c>
      <c r="G156" s="47" t="s">
        <v>25</v>
      </c>
      <c r="H156" s="45">
        <f t="shared" si="17"/>
        <v>19.32</v>
      </c>
      <c r="I156" s="48">
        <f t="shared" si="18"/>
        <v>5.5199999999999986E-4</v>
      </c>
      <c r="J156" s="25"/>
      <c r="K156" s="45">
        <f t="shared" si="19"/>
        <v>19.32</v>
      </c>
      <c r="L156" s="26"/>
      <c r="M156" s="41"/>
      <c r="N156" s="41"/>
    </row>
    <row r="157" spans="1:14" s="27" customFormat="1" ht="38.25" x14ac:dyDescent="0.2">
      <c r="A157" s="43" t="s">
        <v>286</v>
      </c>
      <c r="B157" s="44" t="s">
        <v>287</v>
      </c>
      <c r="C157" s="43" t="s">
        <v>73</v>
      </c>
      <c r="D157" s="45">
        <v>1</v>
      </c>
      <c r="E157" s="45">
        <v>11.76</v>
      </c>
      <c r="F157" s="46" t="s">
        <v>288</v>
      </c>
      <c r="G157" s="47" t="s">
        <v>25</v>
      </c>
      <c r="H157" s="45">
        <f t="shared" si="17"/>
        <v>11.76</v>
      </c>
      <c r="I157" s="48">
        <f t="shared" si="18"/>
        <v>3.3599999999999993E-4</v>
      </c>
      <c r="J157" s="25"/>
      <c r="K157" s="45">
        <f t="shared" si="19"/>
        <v>11.76</v>
      </c>
      <c r="L157" s="26"/>
      <c r="M157" s="41"/>
      <c r="N157" s="41"/>
    </row>
    <row r="158" spans="1:14" s="27" customFormat="1" ht="38.25" x14ac:dyDescent="0.2">
      <c r="A158" s="43" t="s">
        <v>289</v>
      </c>
      <c r="B158" s="44" t="s">
        <v>290</v>
      </c>
      <c r="C158" s="43" t="s">
        <v>73</v>
      </c>
      <c r="D158" s="45">
        <v>2</v>
      </c>
      <c r="E158" s="45">
        <v>6.65</v>
      </c>
      <c r="F158" s="46" t="s">
        <v>291</v>
      </c>
      <c r="G158" s="47" t="s">
        <v>25</v>
      </c>
      <c r="H158" s="45">
        <f t="shared" si="17"/>
        <v>13.3</v>
      </c>
      <c r="I158" s="48">
        <f t="shared" si="18"/>
        <v>3.7999999999999997E-4</v>
      </c>
      <c r="J158" s="25"/>
      <c r="K158" s="45">
        <f t="shared" si="19"/>
        <v>13.3</v>
      </c>
      <c r="L158" s="26"/>
      <c r="M158" s="41"/>
      <c r="N158" s="41"/>
    </row>
    <row r="159" spans="1:14" s="27" customFormat="1" ht="38.25" x14ac:dyDescent="0.2">
      <c r="A159" s="43" t="s">
        <v>292</v>
      </c>
      <c r="B159" s="44" t="s">
        <v>293</v>
      </c>
      <c r="C159" s="43" t="s">
        <v>73</v>
      </c>
      <c r="D159" s="45">
        <v>2</v>
      </c>
      <c r="E159" s="45">
        <v>13.2</v>
      </c>
      <c r="F159" s="46" t="s">
        <v>294</v>
      </c>
      <c r="G159" s="47" t="s">
        <v>25</v>
      </c>
      <c r="H159" s="45">
        <f t="shared" si="17"/>
        <v>26.4</v>
      </c>
      <c r="I159" s="48">
        <f t="shared" si="18"/>
        <v>7.5428571428571406E-4</v>
      </c>
      <c r="J159" s="25"/>
      <c r="K159" s="45">
        <f t="shared" si="19"/>
        <v>26.4</v>
      </c>
      <c r="L159" s="26"/>
      <c r="M159" s="41"/>
      <c r="N159" s="41"/>
    </row>
    <row r="160" spans="1:14" s="27" customFormat="1" ht="22.5" x14ac:dyDescent="0.2">
      <c r="A160" s="43" t="s">
        <v>295</v>
      </c>
      <c r="B160" s="44" t="s">
        <v>296</v>
      </c>
      <c r="C160" s="43" t="s">
        <v>73</v>
      </c>
      <c r="D160" s="45">
        <v>1</v>
      </c>
      <c r="E160" s="45">
        <v>21.13</v>
      </c>
      <c r="F160" s="46" t="s">
        <v>442</v>
      </c>
      <c r="G160" s="47" t="s">
        <v>42</v>
      </c>
      <c r="H160" s="45">
        <f t="shared" si="17"/>
        <v>21.13</v>
      </c>
      <c r="I160" s="48">
        <f t="shared" si="18"/>
        <v>6.0371428571428555E-4</v>
      </c>
      <c r="J160" s="25"/>
      <c r="K160" s="45">
        <f t="shared" si="19"/>
        <v>21.13</v>
      </c>
      <c r="L160" s="26"/>
      <c r="M160" s="41"/>
      <c r="N160" s="41"/>
    </row>
    <row r="161" spans="1:14" s="27" customFormat="1" ht="22.5" x14ac:dyDescent="0.2">
      <c r="A161" s="43" t="s">
        <v>297</v>
      </c>
      <c r="B161" s="44" t="s">
        <v>298</v>
      </c>
      <c r="C161" s="43" t="s">
        <v>73</v>
      </c>
      <c r="D161" s="45">
        <v>1</v>
      </c>
      <c r="E161" s="45">
        <v>31.06</v>
      </c>
      <c r="F161" s="46" t="s">
        <v>443</v>
      </c>
      <c r="G161" s="47" t="s">
        <v>42</v>
      </c>
      <c r="H161" s="45">
        <f t="shared" si="17"/>
        <v>31.06</v>
      </c>
      <c r="I161" s="48">
        <f t="shared" si="18"/>
        <v>8.8742857142857124E-4</v>
      </c>
      <c r="J161" s="25"/>
      <c r="K161" s="45">
        <f t="shared" si="19"/>
        <v>31.06</v>
      </c>
      <c r="L161" s="26"/>
      <c r="M161" s="41"/>
      <c r="N161" s="41"/>
    </row>
    <row r="162" spans="1:14" s="27" customFormat="1" ht="25.5" x14ac:dyDescent="0.2">
      <c r="A162" s="43" t="s">
        <v>299</v>
      </c>
      <c r="B162" s="44" t="s">
        <v>300</v>
      </c>
      <c r="C162" s="43" t="s">
        <v>73</v>
      </c>
      <c r="D162" s="45">
        <v>1</v>
      </c>
      <c r="E162" s="45">
        <v>89.33</v>
      </c>
      <c r="F162" s="46" t="s">
        <v>444</v>
      </c>
      <c r="G162" s="47" t="s">
        <v>42</v>
      </c>
      <c r="H162" s="45">
        <f t="shared" si="17"/>
        <v>89.33</v>
      </c>
      <c r="I162" s="48">
        <f t="shared" si="18"/>
        <v>2.5522857142857135E-3</v>
      </c>
      <c r="J162" s="25"/>
      <c r="K162" s="45">
        <f t="shared" si="19"/>
        <v>89.33</v>
      </c>
      <c r="L162" s="26"/>
      <c r="M162" s="41"/>
      <c r="N162" s="41"/>
    </row>
    <row r="163" spans="1:14" s="27" customFormat="1" ht="25.5" x14ac:dyDescent="0.2">
      <c r="A163" s="43" t="s">
        <v>301</v>
      </c>
      <c r="B163" s="44" t="s">
        <v>302</v>
      </c>
      <c r="C163" s="43" t="s">
        <v>73</v>
      </c>
      <c r="D163" s="45">
        <v>3</v>
      </c>
      <c r="E163" s="45">
        <v>68.400000000000006</v>
      </c>
      <c r="F163" s="46" t="s">
        <v>445</v>
      </c>
      <c r="G163" s="47" t="s">
        <v>42</v>
      </c>
      <c r="H163" s="45">
        <f t="shared" si="17"/>
        <v>205.2</v>
      </c>
      <c r="I163" s="48">
        <f t="shared" si="18"/>
        <v>5.862857142857141E-3</v>
      </c>
      <c r="J163" s="25"/>
      <c r="K163" s="45">
        <f t="shared" si="19"/>
        <v>205.2</v>
      </c>
      <c r="L163" s="26"/>
      <c r="M163" s="41"/>
      <c r="N163" s="41"/>
    </row>
    <row r="164" spans="1:14" s="27" customFormat="1" ht="25.5" x14ac:dyDescent="0.2">
      <c r="A164" s="43" t="s">
        <v>303</v>
      </c>
      <c r="B164" s="44" t="s">
        <v>304</v>
      </c>
      <c r="C164" s="43" t="s">
        <v>73</v>
      </c>
      <c r="D164" s="45">
        <v>1</v>
      </c>
      <c r="E164" s="45">
        <v>36.630000000000003</v>
      </c>
      <c r="F164" s="46" t="s">
        <v>446</v>
      </c>
      <c r="G164" s="47" t="s">
        <v>42</v>
      </c>
      <c r="H164" s="45">
        <f t="shared" si="17"/>
        <v>36.630000000000003</v>
      </c>
      <c r="I164" s="48">
        <f t="shared" si="18"/>
        <v>1.0465714285714284E-3</v>
      </c>
      <c r="J164" s="25"/>
      <c r="K164" s="45">
        <f t="shared" si="19"/>
        <v>36.630000000000003</v>
      </c>
      <c r="L164" s="26"/>
      <c r="M164" s="41"/>
      <c r="N164" s="41"/>
    </row>
    <row r="165" spans="1:14" s="27" customFormat="1" ht="25.5" x14ac:dyDescent="0.2">
      <c r="A165" s="43" t="s">
        <v>305</v>
      </c>
      <c r="B165" s="44" t="s">
        <v>306</v>
      </c>
      <c r="C165" s="43" t="s">
        <v>73</v>
      </c>
      <c r="D165" s="45">
        <v>1</v>
      </c>
      <c r="E165" s="45">
        <v>70.099999999999994</v>
      </c>
      <c r="F165" s="46" t="s">
        <v>447</v>
      </c>
      <c r="G165" s="47" t="s">
        <v>42</v>
      </c>
      <c r="H165" s="45">
        <f t="shared" si="17"/>
        <v>70.099999999999994</v>
      </c>
      <c r="I165" s="48">
        <f t="shared" si="18"/>
        <v>2.0028571428571422E-3</v>
      </c>
      <c r="J165" s="25"/>
      <c r="K165" s="45">
        <f t="shared" si="19"/>
        <v>70.099999999999994</v>
      </c>
      <c r="L165" s="26"/>
      <c r="M165" s="41"/>
      <c r="N165" s="41"/>
    </row>
    <row r="166" spans="1:14" s="27" customFormat="1" ht="25.5" x14ac:dyDescent="0.2">
      <c r="A166" s="43" t="s">
        <v>307</v>
      </c>
      <c r="B166" s="44" t="s">
        <v>308</v>
      </c>
      <c r="C166" s="43" t="s">
        <v>73</v>
      </c>
      <c r="D166" s="45">
        <v>5</v>
      </c>
      <c r="E166" s="45">
        <v>177.86</v>
      </c>
      <c r="F166" s="46" t="s">
        <v>448</v>
      </c>
      <c r="G166" s="47" t="s">
        <v>42</v>
      </c>
      <c r="H166" s="45">
        <f t="shared" si="17"/>
        <v>889.3</v>
      </c>
      <c r="I166" s="48">
        <f t="shared" si="18"/>
        <v>2.5408571428571423E-2</v>
      </c>
      <c r="J166" s="25"/>
      <c r="K166" s="45">
        <f t="shared" si="19"/>
        <v>889.3</v>
      </c>
      <c r="L166" s="26"/>
      <c r="M166" s="41"/>
      <c r="N166" s="41"/>
    </row>
    <row r="167" spans="1:14" s="27" customFormat="1" ht="25.5" x14ac:dyDescent="0.2">
      <c r="A167" s="43" t="s">
        <v>309</v>
      </c>
      <c r="B167" s="44" t="s">
        <v>310</v>
      </c>
      <c r="C167" s="43" t="s">
        <v>73</v>
      </c>
      <c r="D167" s="45">
        <v>3</v>
      </c>
      <c r="E167" s="45">
        <v>14.92</v>
      </c>
      <c r="F167" s="46" t="s">
        <v>311</v>
      </c>
      <c r="G167" s="47" t="s">
        <v>25</v>
      </c>
      <c r="H167" s="45">
        <f t="shared" si="17"/>
        <v>44.76</v>
      </c>
      <c r="I167" s="48">
        <f t="shared" si="18"/>
        <v>1.2788571428571426E-3</v>
      </c>
      <c r="J167" s="25"/>
      <c r="K167" s="45">
        <f t="shared" si="19"/>
        <v>44.76</v>
      </c>
      <c r="L167" s="26"/>
      <c r="M167" s="41"/>
      <c r="N167" s="41"/>
    </row>
    <row r="168" spans="1:14" s="27" customFormat="1" ht="22.5" x14ac:dyDescent="0.2">
      <c r="A168" s="43" t="s">
        <v>312</v>
      </c>
      <c r="B168" s="44" t="s">
        <v>313</v>
      </c>
      <c r="C168" s="43" t="s">
        <v>73</v>
      </c>
      <c r="D168" s="45">
        <v>1</v>
      </c>
      <c r="E168" s="45">
        <v>11.38</v>
      </c>
      <c r="F168" s="46" t="s">
        <v>449</v>
      </c>
      <c r="G168" s="47" t="s">
        <v>42</v>
      </c>
      <c r="H168" s="45">
        <f t="shared" si="17"/>
        <v>11.38</v>
      </c>
      <c r="I168" s="48">
        <f t="shared" si="18"/>
        <v>3.2514285714285712E-4</v>
      </c>
      <c r="J168" s="25"/>
      <c r="K168" s="45">
        <f t="shared" si="19"/>
        <v>11.38</v>
      </c>
      <c r="L168" s="26"/>
      <c r="M168" s="41"/>
      <c r="N168" s="41"/>
    </row>
    <row r="169" spans="1:14" s="27" customFormat="1" ht="25.5" x14ac:dyDescent="0.2">
      <c r="A169" s="43" t="s">
        <v>314</v>
      </c>
      <c r="B169" s="44" t="s">
        <v>315</v>
      </c>
      <c r="C169" s="43" t="s">
        <v>73</v>
      </c>
      <c r="D169" s="45">
        <v>1</v>
      </c>
      <c r="E169" s="45">
        <v>16.55</v>
      </c>
      <c r="F169" s="46" t="s">
        <v>316</v>
      </c>
      <c r="G169" s="47" t="s">
        <v>25</v>
      </c>
      <c r="H169" s="45">
        <f t="shared" si="17"/>
        <v>16.55</v>
      </c>
      <c r="I169" s="48">
        <f t="shared" si="18"/>
        <v>4.7285714285714276E-4</v>
      </c>
      <c r="J169" s="25"/>
      <c r="K169" s="45">
        <f t="shared" si="19"/>
        <v>16.55</v>
      </c>
      <c r="L169" s="26"/>
      <c r="M169" s="41"/>
      <c r="N169" s="41"/>
    </row>
    <row r="170" spans="1:14" s="27" customFormat="1" ht="22.5" x14ac:dyDescent="0.2">
      <c r="A170" s="43" t="s">
        <v>317</v>
      </c>
      <c r="B170" s="44" t="s">
        <v>318</v>
      </c>
      <c r="C170" s="43" t="s">
        <v>73</v>
      </c>
      <c r="D170" s="45">
        <v>1</v>
      </c>
      <c r="E170" s="45">
        <v>18.260000000000002</v>
      </c>
      <c r="F170" s="46" t="s">
        <v>450</v>
      </c>
      <c r="G170" s="47" t="s">
        <v>42</v>
      </c>
      <c r="H170" s="45">
        <f t="shared" si="17"/>
        <v>18.260000000000002</v>
      </c>
      <c r="I170" s="48">
        <f t="shared" si="18"/>
        <v>5.2171428571428562E-4</v>
      </c>
      <c r="J170" s="25"/>
      <c r="K170" s="45">
        <f t="shared" si="19"/>
        <v>18.260000000000002</v>
      </c>
      <c r="L170" s="26"/>
      <c r="M170" s="41"/>
      <c r="N170" s="41"/>
    </row>
    <row r="171" spans="1:14" s="27" customFormat="1" ht="38.25" x14ac:dyDescent="0.2">
      <c r="A171" s="43" t="s">
        <v>319</v>
      </c>
      <c r="B171" s="44" t="s">
        <v>320</v>
      </c>
      <c r="C171" s="43" t="s">
        <v>73</v>
      </c>
      <c r="D171" s="45">
        <v>1</v>
      </c>
      <c r="E171" s="45">
        <v>155.79</v>
      </c>
      <c r="F171" s="46" t="s">
        <v>321</v>
      </c>
      <c r="G171" s="47" t="s">
        <v>25</v>
      </c>
      <c r="H171" s="45">
        <f t="shared" si="17"/>
        <v>155.79</v>
      </c>
      <c r="I171" s="48">
        <f t="shared" si="18"/>
        <v>4.4511428571428558E-3</v>
      </c>
      <c r="J171" s="25"/>
      <c r="K171" s="45">
        <f t="shared" si="19"/>
        <v>155.79</v>
      </c>
      <c r="L171" s="26"/>
      <c r="M171" s="41"/>
      <c r="N171" s="41"/>
    </row>
    <row r="172" spans="1:14" s="27" customFormat="1" ht="22.5" x14ac:dyDescent="0.2">
      <c r="A172" s="43" t="s">
        <v>322</v>
      </c>
      <c r="B172" s="44" t="s">
        <v>323</v>
      </c>
      <c r="C172" s="43" t="s">
        <v>73</v>
      </c>
      <c r="D172" s="45">
        <v>1</v>
      </c>
      <c r="E172" s="45">
        <v>187.09</v>
      </c>
      <c r="F172" s="46" t="s">
        <v>451</v>
      </c>
      <c r="G172" s="47" t="s">
        <v>42</v>
      </c>
      <c r="H172" s="45">
        <f t="shared" si="17"/>
        <v>187.09</v>
      </c>
      <c r="I172" s="48">
        <f t="shared" si="18"/>
        <v>5.3454285714285704E-3</v>
      </c>
      <c r="J172" s="25"/>
      <c r="K172" s="45">
        <f t="shared" si="19"/>
        <v>187.09</v>
      </c>
      <c r="L172" s="26"/>
      <c r="M172" s="41"/>
      <c r="N172" s="41"/>
    </row>
    <row r="173" spans="1:14" s="27" customFormat="1" ht="51" x14ac:dyDescent="0.2">
      <c r="A173" s="43" t="s">
        <v>324</v>
      </c>
      <c r="B173" s="44" t="s">
        <v>325</v>
      </c>
      <c r="C173" s="43" t="s">
        <v>73</v>
      </c>
      <c r="D173" s="45">
        <v>1</v>
      </c>
      <c r="E173" s="45">
        <v>159.25</v>
      </c>
      <c r="F173" s="46" t="s">
        <v>326</v>
      </c>
      <c r="G173" s="47" t="s">
        <v>25</v>
      </c>
      <c r="H173" s="45">
        <f t="shared" si="17"/>
        <v>159.25</v>
      </c>
      <c r="I173" s="48">
        <f t="shared" si="18"/>
        <v>4.5499999999999994E-3</v>
      </c>
      <c r="J173" s="25"/>
      <c r="K173" s="45">
        <f t="shared" si="19"/>
        <v>159.25</v>
      </c>
      <c r="L173" s="26"/>
      <c r="M173" s="41"/>
      <c r="N173" s="41"/>
    </row>
    <row r="174" spans="1:14" s="27" customFormat="1" ht="25.5" x14ac:dyDescent="0.2">
      <c r="A174" s="43" t="s">
        <v>327</v>
      </c>
      <c r="B174" s="44" t="s">
        <v>328</v>
      </c>
      <c r="C174" s="43" t="s">
        <v>73</v>
      </c>
      <c r="D174" s="45">
        <v>1</v>
      </c>
      <c r="E174" s="45">
        <v>408.36</v>
      </c>
      <c r="F174" s="46" t="s">
        <v>329</v>
      </c>
      <c r="G174" s="47" t="s">
        <v>25</v>
      </c>
      <c r="H174" s="45">
        <f t="shared" si="17"/>
        <v>408.36</v>
      </c>
      <c r="I174" s="48">
        <f t="shared" si="18"/>
        <v>1.166742857142857E-2</v>
      </c>
      <c r="J174" s="25"/>
      <c r="K174" s="45">
        <f t="shared" si="19"/>
        <v>408.36</v>
      </c>
      <c r="L174" s="26"/>
      <c r="M174" s="41"/>
      <c r="N174" s="41"/>
    </row>
    <row r="175" spans="1:14" s="27" customFormat="1" ht="22.5" x14ac:dyDescent="0.2">
      <c r="A175" s="43" t="s">
        <v>330</v>
      </c>
      <c r="B175" s="44" t="s">
        <v>331</v>
      </c>
      <c r="C175" s="43" t="s">
        <v>73</v>
      </c>
      <c r="D175" s="45">
        <v>1</v>
      </c>
      <c r="E175" s="45">
        <v>96</v>
      </c>
      <c r="F175" s="46" t="s">
        <v>452</v>
      </c>
      <c r="G175" s="47" t="s">
        <v>42</v>
      </c>
      <c r="H175" s="45">
        <f t="shared" si="17"/>
        <v>96</v>
      </c>
      <c r="I175" s="48">
        <f t="shared" si="18"/>
        <v>2.7428571428571424E-3</v>
      </c>
      <c r="J175" s="25"/>
      <c r="K175" s="45">
        <f t="shared" si="19"/>
        <v>96</v>
      </c>
      <c r="L175" s="26"/>
      <c r="M175" s="41"/>
      <c r="N175" s="41"/>
    </row>
    <row r="176" spans="1:14" s="27" customFormat="1" x14ac:dyDescent="0.2">
      <c r="A176" s="43" t="s">
        <v>332</v>
      </c>
      <c r="B176" s="44" t="s">
        <v>333</v>
      </c>
      <c r="C176" s="43" t="s">
        <v>35</v>
      </c>
      <c r="D176" s="45">
        <v>4.63</v>
      </c>
      <c r="E176" s="45">
        <v>15.04</v>
      </c>
      <c r="F176" s="46" t="s">
        <v>36</v>
      </c>
      <c r="G176" s="47" t="s">
        <v>25</v>
      </c>
      <c r="H176" s="45">
        <f t="shared" si="17"/>
        <v>69.63</v>
      </c>
      <c r="I176" s="48">
        <f t="shared" si="18"/>
        <v>1.9894285714285708E-3</v>
      </c>
      <c r="J176" s="25"/>
      <c r="K176" s="45">
        <f t="shared" ref="K176:K193" si="20">TRUNC(D176*E176,2)</f>
        <v>69.63</v>
      </c>
      <c r="L176" s="26"/>
      <c r="M176" s="41"/>
      <c r="N176" s="41"/>
    </row>
    <row r="177" spans="1:14" s="27" customFormat="1" x14ac:dyDescent="0.2">
      <c r="A177" s="43" t="s">
        <v>334</v>
      </c>
      <c r="B177" s="44" t="s">
        <v>335</v>
      </c>
      <c r="C177" s="43" t="s">
        <v>35</v>
      </c>
      <c r="D177" s="45">
        <v>14.01</v>
      </c>
      <c r="E177" s="45">
        <v>15.04</v>
      </c>
      <c r="F177" s="46" t="s">
        <v>36</v>
      </c>
      <c r="G177" s="47" t="s">
        <v>25</v>
      </c>
      <c r="H177" s="45">
        <f t="shared" si="17"/>
        <v>210.71</v>
      </c>
      <c r="I177" s="48">
        <f t="shared" si="18"/>
        <v>6.0202857142857133E-3</v>
      </c>
      <c r="J177" s="25"/>
      <c r="K177" s="45">
        <f t="shared" si="20"/>
        <v>210.71</v>
      </c>
      <c r="L177" s="26"/>
      <c r="M177" s="41"/>
      <c r="N177" s="41"/>
    </row>
    <row r="178" spans="1:14" x14ac:dyDescent="0.2">
      <c r="A178" s="28"/>
      <c r="B178" s="49"/>
      <c r="C178" s="28"/>
      <c r="D178" s="50"/>
      <c r="E178" s="50"/>
      <c r="F178" s="51"/>
      <c r="G178" s="52"/>
      <c r="H178" s="50"/>
      <c r="I178" s="31"/>
      <c r="K178" s="50">
        <f t="shared" si="20"/>
        <v>0</v>
      </c>
    </row>
    <row r="179" spans="1:14" s="42" customFormat="1" x14ac:dyDescent="0.2">
      <c r="A179" s="32" t="s">
        <v>336</v>
      </c>
      <c r="B179" s="33" t="s">
        <v>337</v>
      </c>
      <c r="C179" s="34"/>
      <c r="D179" s="53"/>
      <c r="E179" s="53"/>
      <c r="F179" s="54"/>
      <c r="G179" s="55"/>
      <c r="H179" s="38">
        <f>SUM(H180:H189)</f>
        <v>663.41</v>
      </c>
      <c r="I179" s="39">
        <f>SUM(I180:I189)</f>
        <v>1.8954571428571425E-2</v>
      </c>
      <c r="J179" s="40"/>
      <c r="K179" s="38">
        <f t="shared" si="20"/>
        <v>0</v>
      </c>
      <c r="L179" s="26"/>
      <c r="M179" s="41"/>
      <c r="N179" s="41"/>
    </row>
    <row r="180" spans="1:14" s="27" customFormat="1" ht="25.5" x14ac:dyDescent="0.2">
      <c r="A180" s="43" t="s">
        <v>338</v>
      </c>
      <c r="B180" s="44" t="s">
        <v>339</v>
      </c>
      <c r="C180" s="43" t="s">
        <v>73</v>
      </c>
      <c r="D180" s="45">
        <v>2</v>
      </c>
      <c r="E180" s="45">
        <v>1.66</v>
      </c>
      <c r="F180" s="46" t="s">
        <v>340</v>
      </c>
      <c r="G180" s="47" t="s">
        <v>25</v>
      </c>
      <c r="H180" s="45">
        <f t="shared" ref="H180:H189" si="21">TRUNC(E180*D180,2)</f>
        <v>3.32</v>
      </c>
      <c r="I180" s="48">
        <f t="shared" ref="I180:I189" si="22">H180/$H$207</f>
        <v>9.485714285714284E-5</v>
      </c>
      <c r="J180" s="25"/>
      <c r="K180" s="45">
        <f t="shared" si="20"/>
        <v>3.32</v>
      </c>
      <c r="L180" s="26"/>
      <c r="M180" s="41"/>
      <c r="N180" s="41"/>
    </row>
    <row r="181" spans="1:14" s="27" customFormat="1" ht="25.5" x14ac:dyDescent="0.2">
      <c r="A181" s="43" t="s">
        <v>341</v>
      </c>
      <c r="B181" s="44" t="s">
        <v>342</v>
      </c>
      <c r="C181" s="43" t="s">
        <v>73</v>
      </c>
      <c r="D181" s="45">
        <v>1</v>
      </c>
      <c r="E181" s="45">
        <v>23.14</v>
      </c>
      <c r="F181" s="46" t="s">
        <v>343</v>
      </c>
      <c r="G181" s="47" t="s">
        <v>42</v>
      </c>
      <c r="H181" s="45">
        <f t="shared" si="21"/>
        <v>23.14</v>
      </c>
      <c r="I181" s="48">
        <f t="shared" si="22"/>
        <v>6.61142857142857E-4</v>
      </c>
      <c r="J181" s="25"/>
      <c r="K181" s="45">
        <f t="shared" si="20"/>
        <v>23.14</v>
      </c>
      <c r="L181" s="26"/>
      <c r="M181" s="41"/>
      <c r="N181" s="41"/>
    </row>
    <row r="182" spans="1:14" s="27" customFormat="1" ht="25.5" x14ac:dyDescent="0.2">
      <c r="A182" s="43" t="s">
        <v>344</v>
      </c>
      <c r="B182" s="44" t="s">
        <v>345</v>
      </c>
      <c r="C182" s="43" t="s">
        <v>73</v>
      </c>
      <c r="D182" s="45">
        <v>2</v>
      </c>
      <c r="E182" s="45">
        <v>6.38</v>
      </c>
      <c r="F182" s="46" t="s">
        <v>346</v>
      </c>
      <c r="G182" s="47" t="s">
        <v>25</v>
      </c>
      <c r="H182" s="45">
        <f t="shared" si="21"/>
        <v>12.76</v>
      </c>
      <c r="I182" s="48">
        <f t="shared" si="22"/>
        <v>3.6457142857142851E-4</v>
      </c>
      <c r="J182" s="25"/>
      <c r="K182" s="45">
        <f t="shared" si="20"/>
        <v>12.76</v>
      </c>
      <c r="L182" s="26"/>
      <c r="M182" s="41"/>
      <c r="N182" s="41"/>
    </row>
    <row r="183" spans="1:14" s="27" customFormat="1" ht="25.5" x14ac:dyDescent="0.2">
      <c r="A183" s="43" t="s">
        <v>347</v>
      </c>
      <c r="B183" s="44" t="s">
        <v>348</v>
      </c>
      <c r="C183" s="43" t="s">
        <v>73</v>
      </c>
      <c r="D183" s="45">
        <v>2</v>
      </c>
      <c r="E183" s="45">
        <v>10.84</v>
      </c>
      <c r="F183" s="46" t="s">
        <v>349</v>
      </c>
      <c r="G183" s="47" t="s">
        <v>25</v>
      </c>
      <c r="H183" s="45">
        <f t="shared" si="21"/>
        <v>21.68</v>
      </c>
      <c r="I183" s="48">
        <f t="shared" si="22"/>
        <v>6.1942857142857134E-4</v>
      </c>
      <c r="J183" s="25"/>
      <c r="K183" s="45">
        <f t="shared" si="20"/>
        <v>21.68</v>
      </c>
      <c r="L183" s="26"/>
      <c r="M183" s="41"/>
      <c r="N183" s="41"/>
    </row>
    <row r="184" spans="1:14" s="27" customFormat="1" ht="25.5" x14ac:dyDescent="0.2">
      <c r="A184" s="43" t="s">
        <v>350</v>
      </c>
      <c r="B184" s="44" t="s">
        <v>351</v>
      </c>
      <c r="C184" s="43" t="s">
        <v>73</v>
      </c>
      <c r="D184" s="45">
        <v>1</v>
      </c>
      <c r="E184" s="45">
        <v>10.59</v>
      </c>
      <c r="F184" s="46" t="s">
        <v>352</v>
      </c>
      <c r="G184" s="47" t="s">
        <v>25</v>
      </c>
      <c r="H184" s="45">
        <f t="shared" si="21"/>
        <v>10.59</v>
      </c>
      <c r="I184" s="48">
        <f t="shared" si="22"/>
        <v>3.0257142857142852E-4</v>
      </c>
      <c r="J184" s="25"/>
      <c r="K184" s="45">
        <f t="shared" si="20"/>
        <v>10.59</v>
      </c>
      <c r="L184" s="26"/>
      <c r="M184" s="41"/>
      <c r="N184" s="41"/>
    </row>
    <row r="185" spans="1:14" s="27" customFormat="1" ht="25.5" x14ac:dyDescent="0.2">
      <c r="A185" s="43" t="s">
        <v>353</v>
      </c>
      <c r="B185" s="44" t="s">
        <v>354</v>
      </c>
      <c r="C185" s="43" t="s">
        <v>58</v>
      </c>
      <c r="D185" s="45">
        <v>2</v>
      </c>
      <c r="E185" s="45">
        <v>8.2200000000000006</v>
      </c>
      <c r="F185" s="46" t="s">
        <v>355</v>
      </c>
      <c r="G185" s="47" t="s">
        <v>42</v>
      </c>
      <c r="H185" s="45">
        <f t="shared" si="21"/>
        <v>16.440000000000001</v>
      </c>
      <c r="I185" s="48">
        <f t="shared" si="22"/>
        <v>4.6971428571428565E-4</v>
      </c>
      <c r="J185" s="25"/>
      <c r="K185" s="45">
        <f t="shared" si="20"/>
        <v>16.440000000000001</v>
      </c>
      <c r="L185" s="26"/>
      <c r="M185" s="41"/>
      <c r="N185" s="41"/>
    </row>
    <row r="186" spans="1:14" s="27" customFormat="1" ht="22.5" x14ac:dyDescent="0.2">
      <c r="A186" s="43" t="s">
        <v>356</v>
      </c>
      <c r="B186" s="44" t="s">
        <v>357</v>
      </c>
      <c r="C186" s="43" t="s">
        <v>58</v>
      </c>
      <c r="D186" s="45">
        <v>8</v>
      </c>
      <c r="E186" s="45">
        <v>7.55</v>
      </c>
      <c r="F186" s="46" t="s">
        <v>358</v>
      </c>
      <c r="G186" s="47" t="s">
        <v>42</v>
      </c>
      <c r="H186" s="45">
        <f t="shared" si="21"/>
        <v>60.4</v>
      </c>
      <c r="I186" s="48">
        <f t="shared" si="22"/>
        <v>1.7257142857142853E-3</v>
      </c>
      <c r="J186" s="25"/>
      <c r="K186" s="45">
        <f t="shared" si="20"/>
        <v>60.4</v>
      </c>
      <c r="L186" s="26"/>
      <c r="M186" s="41"/>
      <c r="N186" s="41"/>
    </row>
    <row r="187" spans="1:14" s="27" customFormat="1" ht="22.5" x14ac:dyDescent="0.2">
      <c r="A187" s="43" t="s">
        <v>359</v>
      </c>
      <c r="B187" s="44" t="s">
        <v>360</v>
      </c>
      <c r="C187" s="43" t="s">
        <v>73</v>
      </c>
      <c r="D187" s="45">
        <v>1</v>
      </c>
      <c r="E187" s="45">
        <v>445.7</v>
      </c>
      <c r="F187" s="46" t="s">
        <v>361</v>
      </c>
      <c r="G187" s="47" t="s">
        <v>42</v>
      </c>
      <c r="H187" s="45">
        <f t="shared" si="21"/>
        <v>445.7</v>
      </c>
      <c r="I187" s="48">
        <f t="shared" si="22"/>
        <v>1.2734285714285712E-2</v>
      </c>
      <c r="J187" s="25"/>
      <c r="K187" s="45">
        <f t="shared" si="20"/>
        <v>445.7</v>
      </c>
      <c r="L187" s="26"/>
      <c r="M187" s="41"/>
      <c r="N187" s="41"/>
    </row>
    <row r="188" spans="1:14" s="27" customFormat="1" ht="25.5" x14ac:dyDescent="0.2">
      <c r="A188" s="43" t="s">
        <v>362</v>
      </c>
      <c r="B188" s="44" t="s">
        <v>363</v>
      </c>
      <c r="C188" s="43" t="s">
        <v>73</v>
      </c>
      <c r="D188" s="45">
        <v>1</v>
      </c>
      <c r="E188" s="45">
        <v>12.59</v>
      </c>
      <c r="F188" s="46" t="s">
        <v>364</v>
      </c>
      <c r="G188" s="47" t="s">
        <v>25</v>
      </c>
      <c r="H188" s="45">
        <f t="shared" si="21"/>
        <v>12.59</v>
      </c>
      <c r="I188" s="48">
        <f t="shared" si="22"/>
        <v>3.5971428571428564E-4</v>
      </c>
      <c r="J188" s="25"/>
      <c r="K188" s="45">
        <f t="shared" si="20"/>
        <v>12.59</v>
      </c>
      <c r="L188" s="26"/>
      <c r="M188" s="41"/>
      <c r="N188" s="41"/>
    </row>
    <row r="189" spans="1:14" s="27" customFormat="1" ht="25.5" x14ac:dyDescent="0.2">
      <c r="A189" s="43" t="s">
        <v>365</v>
      </c>
      <c r="B189" s="44" t="s">
        <v>366</v>
      </c>
      <c r="C189" s="43" t="s">
        <v>73</v>
      </c>
      <c r="D189" s="45">
        <v>1</v>
      </c>
      <c r="E189" s="45">
        <v>56.79</v>
      </c>
      <c r="F189" s="46" t="s">
        <v>367</v>
      </c>
      <c r="G189" s="47" t="s">
        <v>42</v>
      </c>
      <c r="H189" s="45">
        <f t="shared" si="21"/>
        <v>56.79</v>
      </c>
      <c r="I189" s="48">
        <f t="shared" si="22"/>
        <v>1.6225714285714283E-3</v>
      </c>
      <c r="J189" s="25"/>
      <c r="K189" s="45">
        <f t="shared" si="20"/>
        <v>56.79</v>
      </c>
      <c r="L189" s="26"/>
      <c r="M189" s="41"/>
      <c r="N189" s="41"/>
    </row>
    <row r="190" spans="1:14" x14ac:dyDescent="0.2">
      <c r="A190" s="28"/>
      <c r="B190" s="49"/>
      <c r="C190" s="28"/>
      <c r="D190" s="50"/>
      <c r="E190" s="50"/>
      <c r="F190" s="51"/>
      <c r="G190" s="52"/>
      <c r="H190" s="50"/>
      <c r="I190" s="31"/>
      <c r="K190" s="50">
        <f t="shared" si="20"/>
        <v>0</v>
      </c>
    </row>
    <row r="191" spans="1:14" s="42" customFormat="1" x14ac:dyDescent="0.2">
      <c r="A191" s="32" t="s">
        <v>368</v>
      </c>
      <c r="B191" s="33" t="s">
        <v>369</v>
      </c>
      <c r="C191" s="34"/>
      <c r="D191" s="53"/>
      <c r="E191" s="53"/>
      <c r="F191" s="54"/>
      <c r="G191" s="55"/>
      <c r="H191" s="38">
        <f>SUM(H192:H193)</f>
        <v>410.05</v>
      </c>
      <c r="I191" s="39">
        <f>SUM(I192:I193)</f>
        <v>1.1715714285714282E-2</v>
      </c>
      <c r="J191" s="40"/>
      <c r="K191" s="38">
        <f t="shared" si="20"/>
        <v>0</v>
      </c>
      <c r="L191" s="26"/>
      <c r="M191" s="41"/>
      <c r="N191" s="41"/>
    </row>
    <row r="192" spans="1:14" s="27" customFormat="1" x14ac:dyDescent="0.2">
      <c r="A192" s="43" t="s">
        <v>370</v>
      </c>
      <c r="B192" s="44" t="s">
        <v>371</v>
      </c>
      <c r="C192" s="43" t="s">
        <v>73</v>
      </c>
      <c r="D192" s="45">
        <v>1</v>
      </c>
      <c r="E192" s="45">
        <v>368.68</v>
      </c>
      <c r="F192" s="46" t="s">
        <v>372</v>
      </c>
      <c r="G192" s="47" t="s">
        <v>25</v>
      </c>
      <c r="H192" s="45">
        <f>TRUNC(E192*D192,2)</f>
        <v>368.68</v>
      </c>
      <c r="I192" s="48">
        <f t="shared" ref="I192:I193" si="23">H192/$H$207</f>
        <v>1.0533714285714283E-2</v>
      </c>
      <c r="J192" s="25"/>
      <c r="K192" s="45">
        <f t="shared" si="20"/>
        <v>368.68</v>
      </c>
      <c r="L192" s="26"/>
      <c r="M192" s="41"/>
      <c r="N192" s="41"/>
    </row>
    <row r="193" spans="1:14" s="27" customFormat="1" ht="14.25" x14ac:dyDescent="0.2">
      <c r="A193" s="43" t="s">
        <v>373</v>
      </c>
      <c r="B193" s="44" t="s">
        <v>374</v>
      </c>
      <c r="C193" s="43" t="s">
        <v>23</v>
      </c>
      <c r="D193" s="45">
        <v>42.65</v>
      </c>
      <c r="E193" s="45">
        <v>0.97</v>
      </c>
      <c r="F193" s="46" t="s">
        <v>375</v>
      </c>
      <c r="G193" s="47" t="s">
        <v>25</v>
      </c>
      <c r="H193" s="45">
        <f>TRUNC(E193*D193,2)</f>
        <v>41.37</v>
      </c>
      <c r="I193" s="48">
        <f t="shared" si="23"/>
        <v>1.1819999999999997E-3</v>
      </c>
      <c r="J193" s="25"/>
      <c r="K193" s="45">
        <f t="shared" si="20"/>
        <v>41.37</v>
      </c>
      <c r="L193" s="26"/>
      <c r="M193" s="57"/>
      <c r="N193" s="41"/>
    </row>
    <row r="194" spans="1:14" s="66" customFormat="1" ht="14.25" x14ac:dyDescent="0.2">
      <c r="A194" s="58"/>
      <c r="B194" s="59"/>
      <c r="C194" s="58"/>
      <c r="D194" s="60"/>
      <c r="E194" s="60"/>
      <c r="F194" s="61"/>
      <c r="G194" s="58"/>
      <c r="H194" s="60"/>
      <c r="I194" s="62"/>
      <c r="J194" s="63"/>
      <c r="K194" s="60"/>
      <c r="L194" s="64"/>
      <c r="M194" s="63"/>
      <c r="N194" s="65"/>
    </row>
    <row r="195" spans="1:14" s="69" customFormat="1" ht="15" x14ac:dyDescent="0.2">
      <c r="A195" s="177" t="s">
        <v>376</v>
      </c>
      <c r="B195" s="178"/>
      <c r="C195" s="178"/>
      <c r="D195" s="178"/>
      <c r="E195" s="178"/>
      <c r="F195" s="178"/>
      <c r="G195" s="178"/>
      <c r="H195" s="178"/>
      <c r="I195" s="179"/>
      <c r="J195" s="57"/>
      <c r="K195" s="67"/>
      <c r="L195" s="68"/>
      <c r="M195" s="57"/>
      <c r="N195" s="41"/>
    </row>
    <row r="196" spans="1:14" s="66" customFormat="1" ht="14.25" x14ac:dyDescent="0.2">
      <c r="A196" s="70"/>
      <c r="B196" s="71"/>
      <c r="C196" s="70"/>
      <c r="D196" s="72"/>
      <c r="E196" s="72"/>
      <c r="F196" s="73"/>
      <c r="G196" s="70"/>
      <c r="H196" s="72"/>
      <c r="I196" s="74"/>
      <c r="J196" s="63"/>
      <c r="K196" s="72"/>
      <c r="L196" s="64"/>
      <c r="M196" s="63"/>
      <c r="N196" s="65"/>
    </row>
    <row r="197" spans="1:14" s="69" customFormat="1" ht="14.25" x14ac:dyDescent="0.2">
      <c r="A197" s="75" t="str">
        <f>A16</f>
        <v xml:space="preserve"> 1 </v>
      </c>
      <c r="B197" s="33" t="str">
        <f>B16</f>
        <v>SERVIÇOS PRELIMINARES</v>
      </c>
      <c r="C197" s="34"/>
      <c r="D197" s="35"/>
      <c r="E197" s="34"/>
      <c r="F197" s="36"/>
      <c r="G197" s="37"/>
      <c r="H197" s="76">
        <f>H16</f>
        <v>564.30000000000007</v>
      </c>
      <c r="I197" s="77">
        <f>I16</f>
        <v>1.612285714285714E-2</v>
      </c>
      <c r="J197" s="57"/>
      <c r="K197" s="76"/>
      <c r="L197" s="68"/>
      <c r="M197" s="57"/>
      <c r="N197" s="41"/>
    </row>
    <row r="198" spans="1:14" s="69" customFormat="1" ht="14.25" x14ac:dyDescent="0.2">
      <c r="A198" s="75" t="str">
        <f>A20</f>
        <v xml:space="preserve"> 2 </v>
      </c>
      <c r="B198" s="33" t="str">
        <f>B20</f>
        <v>INFRAESTRUTURA</v>
      </c>
      <c r="C198" s="34"/>
      <c r="D198" s="35"/>
      <c r="E198" s="34"/>
      <c r="F198" s="36"/>
      <c r="G198" s="37"/>
      <c r="H198" s="76">
        <f>H20</f>
        <v>4566.53</v>
      </c>
      <c r="I198" s="77">
        <f>I20</f>
        <v>0.13047228571428568</v>
      </c>
      <c r="J198" s="57"/>
      <c r="K198" s="76"/>
      <c r="L198" s="68"/>
      <c r="M198" s="57"/>
      <c r="N198" s="41"/>
    </row>
    <row r="199" spans="1:14" s="69" customFormat="1" ht="14.25" x14ac:dyDescent="0.2">
      <c r="A199" s="75" t="str">
        <f>A36</f>
        <v xml:space="preserve"> 3 </v>
      </c>
      <c r="B199" s="33" t="str">
        <f>B36</f>
        <v>SUPERESTRUTURA</v>
      </c>
      <c r="C199" s="34"/>
      <c r="D199" s="35"/>
      <c r="E199" s="34"/>
      <c r="F199" s="36"/>
      <c r="G199" s="37"/>
      <c r="H199" s="76">
        <f>H36</f>
        <v>2492.89</v>
      </c>
      <c r="I199" s="77">
        <f>I36</f>
        <v>7.1225428571428551E-2</v>
      </c>
      <c r="J199" s="57"/>
      <c r="K199" s="76"/>
      <c r="L199" s="68"/>
      <c r="M199" s="57"/>
      <c r="N199" s="41"/>
    </row>
    <row r="200" spans="1:14" s="69" customFormat="1" ht="14.25" x14ac:dyDescent="0.2">
      <c r="A200" s="75" t="str">
        <f>A49</f>
        <v xml:space="preserve"> 4 </v>
      </c>
      <c r="B200" s="33" t="str">
        <f>B49</f>
        <v>PAREDES E PAINÉIS</v>
      </c>
      <c r="C200" s="34"/>
      <c r="D200" s="35"/>
      <c r="E200" s="34"/>
      <c r="F200" s="36"/>
      <c r="G200" s="37"/>
      <c r="H200" s="76">
        <f>H49</f>
        <v>7653.4599999999991</v>
      </c>
      <c r="I200" s="77">
        <f>I49</f>
        <v>0.21867028571428565</v>
      </c>
      <c r="J200" s="57"/>
      <c r="K200" s="76"/>
      <c r="L200" s="68"/>
      <c r="M200" s="57"/>
      <c r="N200" s="41"/>
    </row>
    <row r="201" spans="1:14" s="69" customFormat="1" ht="14.25" x14ac:dyDescent="0.2">
      <c r="A201" s="75" t="str">
        <f>A60</f>
        <v xml:space="preserve"> 5 </v>
      </c>
      <c r="B201" s="33" t="str">
        <f>B60</f>
        <v>REVESTIMENTOS E PINTURAS</v>
      </c>
      <c r="C201" s="34"/>
      <c r="D201" s="35"/>
      <c r="E201" s="34"/>
      <c r="F201" s="36"/>
      <c r="G201" s="37"/>
      <c r="H201" s="76">
        <f>H60</f>
        <v>5757.37</v>
      </c>
      <c r="I201" s="77">
        <f>I60</f>
        <v>0.16449628571428568</v>
      </c>
      <c r="J201" s="57"/>
      <c r="K201" s="76"/>
      <c r="L201" s="68"/>
      <c r="M201" s="57"/>
      <c r="N201" s="41"/>
    </row>
    <row r="202" spans="1:14" s="69" customFormat="1" ht="14.25" x14ac:dyDescent="0.2">
      <c r="A202" s="75" t="str">
        <f>A83</f>
        <v xml:space="preserve"> 6 </v>
      </c>
      <c r="B202" s="33" t="str">
        <f>B83</f>
        <v>COBERTURAS E PROTEÇÕES</v>
      </c>
      <c r="C202" s="34"/>
      <c r="D202" s="35"/>
      <c r="E202" s="34"/>
      <c r="F202" s="36"/>
      <c r="G202" s="37"/>
      <c r="H202" s="76">
        <f>H83</f>
        <v>5306.7000000000007</v>
      </c>
      <c r="I202" s="77">
        <f>I83</f>
        <v>0.15162</v>
      </c>
      <c r="J202" s="57"/>
      <c r="K202" s="76"/>
      <c r="L202" s="68"/>
      <c r="M202" s="57"/>
      <c r="N202" s="41"/>
    </row>
    <row r="203" spans="1:14" s="69" customFormat="1" ht="14.25" x14ac:dyDescent="0.2">
      <c r="A203" s="75" t="str">
        <f>A92</f>
        <v xml:space="preserve"> 7 </v>
      </c>
      <c r="B203" s="33" t="str">
        <f>B92</f>
        <v>PISOS</v>
      </c>
      <c r="C203" s="34"/>
      <c r="D203" s="35"/>
      <c r="E203" s="34"/>
      <c r="F203" s="36"/>
      <c r="G203" s="37"/>
      <c r="H203" s="76">
        <f>H92</f>
        <v>607.63</v>
      </c>
      <c r="I203" s="77">
        <f>I92</f>
        <v>1.736085714285714E-2</v>
      </c>
      <c r="J203" s="57"/>
      <c r="K203" s="76"/>
      <c r="L203" s="68"/>
      <c r="M203" s="57"/>
      <c r="N203" s="41"/>
    </row>
    <row r="204" spans="1:14" s="69" customFormat="1" ht="14.25" x14ac:dyDescent="0.2">
      <c r="A204" s="75" t="str">
        <f>A96</f>
        <v xml:space="preserve"> 8 </v>
      </c>
      <c r="B204" s="33" t="str">
        <f>B96</f>
        <v>INSTALAÇÕES</v>
      </c>
      <c r="C204" s="34"/>
      <c r="D204" s="35"/>
      <c r="E204" s="34"/>
      <c r="F204" s="36"/>
      <c r="G204" s="37"/>
      <c r="H204" s="76">
        <f>H96</f>
        <v>7641.0700000000006</v>
      </c>
      <c r="I204" s="77">
        <f>I96</f>
        <v>0.21831628571428568</v>
      </c>
      <c r="J204" s="57"/>
      <c r="K204" s="76"/>
      <c r="L204" s="68"/>
      <c r="M204" s="57"/>
      <c r="N204" s="41"/>
    </row>
    <row r="205" spans="1:14" s="69" customFormat="1" ht="14.25" x14ac:dyDescent="0.2">
      <c r="A205" s="75" t="str">
        <f>A191</f>
        <v xml:space="preserve"> 9 </v>
      </c>
      <c r="B205" s="33" t="str">
        <f>B191</f>
        <v>COMPLEMENTAÇÃO DA OBRA</v>
      </c>
      <c r="C205" s="34"/>
      <c r="D205" s="35"/>
      <c r="E205" s="34"/>
      <c r="F205" s="36"/>
      <c r="G205" s="37"/>
      <c r="H205" s="76">
        <f>H191</f>
        <v>410.05</v>
      </c>
      <c r="I205" s="77">
        <f>I191</f>
        <v>1.1715714285714282E-2</v>
      </c>
      <c r="J205" s="57"/>
      <c r="K205" s="76"/>
      <c r="L205" s="68"/>
      <c r="M205" s="57"/>
      <c r="N205" s="41"/>
    </row>
    <row r="206" spans="1:14" s="66" customFormat="1" ht="14.25" x14ac:dyDescent="0.2">
      <c r="A206" s="70"/>
      <c r="B206" s="71"/>
      <c r="C206" s="70"/>
      <c r="D206" s="72"/>
      <c r="E206" s="72"/>
      <c r="F206" s="73"/>
      <c r="G206" s="70"/>
      <c r="H206" s="72"/>
      <c r="I206" s="74"/>
      <c r="J206" s="63"/>
      <c r="K206" s="72"/>
      <c r="L206" s="64"/>
      <c r="M206" s="63"/>
      <c r="N206" s="65"/>
    </row>
    <row r="207" spans="1:14" s="82" customFormat="1" ht="15.75" x14ac:dyDescent="0.2">
      <c r="A207" s="180" t="s">
        <v>16</v>
      </c>
      <c r="B207" s="181"/>
      <c r="C207" s="181"/>
      <c r="D207" s="181"/>
      <c r="E207" s="181"/>
      <c r="F207" s="181"/>
      <c r="G207" s="182"/>
      <c r="H207" s="78">
        <f>SUM(H197:H205)</f>
        <v>35000.000000000007</v>
      </c>
      <c r="I207" s="79">
        <f>SUM(I197:I205)</f>
        <v>0.99999999999999978</v>
      </c>
      <c r="J207" s="80"/>
      <c r="K207" s="78">
        <f>SUM(K14:K194)</f>
        <v>33377.180000000008</v>
      </c>
      <c r="L207" s="80"/>
      <c r="M207" s="81"/>
      <c r="N207" s="80"/>
    </row>
    <row r="208" spans="1:14" x14ac:dyDescent="0.2">
      <c r="A208" s="83"/>
      <c r="B208" s="84"/>
      <c r="C208" s="83"/>
      <c r="D208" s="1"/>
      <c r="E208" s="83"/>
      <c r="F208" s="2"/>
      <c r="G208" s="3"/>
      <c r="H208" s="85"/>
      <c r="I208" s="86"/>
      <c r="K208" s="85"/>
    </row>
    <row r="209" spans="1:11" x14ac:dyDescent="0.2">
      <c r="A209" s="83"/>
      <c r="B209" s="87" t="s">
        <v>453</v>
      </c>
      <c r="C209" s="83"/>
      <c r="D209" s="1"/>
      <c r="E209" s="83"/>
      <c r="F209" s="2"/>
      <c r="G209" s="3"/>
      <c r="H209" s="83"/>
      <c r="I209" s="86"/>
      <c r="K209" s="83"/>
    </row>
    <row r="210" spans="1:11" x14ac:dyDescent="0.2">
      <c r="A210" s="3"/>
      <c r="B210" s="3"/>
      <c r="C210" s="3"/>
      <c r="D210" s="3"/>
      <c r="E210" s="3"/>
      <c r="F210" s="2"/>
      <c r="G210" s="3"/>
      <c r="H210" s="88"/>
      <c r="I210" s="89"/>
      <c r="K210" s="88"/>
    </row>
    <row r="211" spans="1:11" x14ac:dyDescent="0.2">
      <c r="A211" s="90"/>
      <c r="H211" s="92"/>
      <c r="K211" s="92"/>
    </row>
    <row r="213" spans="1:11" x14ac:dyDescent="0.2">
      <c r="H213" s="92"/>
      <c r="K213" s="92"/>
    </row>
    <row r="214" spans="1:11" x14ac:dyDescent="0.2">
      <c r="H214" s="92"/>
    </row>
  </sheetData>
  <mergeCells count="14">
    <mergeCell ref="I13:I14"/>
    <mergeCell ref="K13:K14"/>
    <mergeCell ref="A195:I195"/>
    <mergeCell ref="A207:G207"/>
    <mergeCell ref="A2:I2"/>
    <mergeCell ref="A11:I11"/>
    <mergeCell ref="A13:A14"/>
    <mergeCell ref="B13:B14"/>
    <mergeCell ref="C13:C14"/>
    <mergeCell ref="D13:D14"/>
    <mergeCell ref="E13:E14"/>
    <mergeCell ref="F13:F14"/>
    <mergeCell ref="G13:G14"/>
    <mergeCell ref="H13:H14"/>
  </mergeCells>
  <printOptions horizontalCentered="1"/>
  <pageMargins left="0.31496062992125984" right="0.31496062992125984" top="0.51181102362204722" bottom="0.78740157480314965" header="0.39370078740157483" footer="0.51181102362204722"/>
  <pageSetup paperSize="9" scale="83" fitToHeight="0" orientation="landscape" r:id="rId1"/>
  <headerFooter>
    <oddHeader>&amp;L &amp;C &amp;R</oddHeader>
    <oddFooter>&amp;L &amp;C 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4A03-294A-4E15-A627-B8F99A09E9B6}">
  <sheetPr>
    <pageSetUpPr fitToPage="1"/>
  </sheetPr>
  <dimension ref="A1:R228"/>
  <sheetViews>
    <sheetView showGridLines="0" showZeros="0" showOutlineSymbols="0" showWhiteSpace="0" zoomScaleNormal="100" zoomScaleSheetLayoutView="85" workbookViewId="0"/>
  </sheetViews>
  <sheetFormatPr defaultRowHeight="12.75" x14ac:dyDescent="0.2"/>
  <cols>
    <col min="1" max="1" width="10.75" style="7" customWidth="1"/>
    <col min="2" max="2" width="60" style="7" bestFit="1" customWidth="1"/>
    <col min="3" max="3" width="8" style="7" bestFit="1" customWidth="1"/>
    <col min="4" max="7" width="12.625" style="7" customWidth="1"/>
    <col min="8" max="8" width="12.625" style="91" hidden="1" customWidth="1"/>
    <col min="9" max="9" width="12.625" style="5" hidden="1" customWidth="1"/>
    <col min="10" max="12" width="14.625" style="7" customWidth="1"/>
    <col min="13" max="13" width="12.625" style="93" customWidth="1"/>
    <col min="14" max="14" width="9" style="5"/>
    <col min="15" max="15" width="14.625" style="7" customWidth="1"/>
    <col min="16" max="16" width="9.125" style="6" bestFit="1" customWidth="1"/>
    <col min="17" max="17" width="9" style="5"/>
    <col min="18" max="18" width="9.125" style="5" bestFit="1" customWidth="1"/>
    <col min="19" max="16384" width="9" style="7"/>
  </cols>
  <sheetData>
    <row r="1" spans="1:18" x14ac:dyDescent="0.2">
      <c r="A1" s="1"/>
      <c r="B1" s="1"/>
      <c r="C1" s="1"/>
      <c r="D1" s="1"/>
      <c r="E1" s="1"/>
      <c r="F1" s="1"/>
      <c r="G1" s="1"/>
      <c r="H1" s="2"/>
      <c r="I1" s="3"/>
      <c r="J1" s="1"/>
      <c r="K1" s="1"/>
      <c r="L1" s="1"/>
      <c r="M1" s="4"/>
      <c r="O1" s="1"/>
    </row>
    <row r="2" spans="1:18" s="11" customFormat="1" ht="18" x14ac:dyDescent="0.2">
      <c r="A2" s="183" t="s">
        <v>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95"/>
      <c r="O2" s="9"/>
      <c r="P2" s="9"/>
      <c r="Q2" s="10"/>
      <c r="R2" s="10"/>
    </row>
    <row r="3" spans="1:18" s="11" customFormat="1" ht="15" x14ac:dyDescent="0.2">
      <c r="A3" s="12"/>
      <c r="B3" s="13"/>
      <c r="C3" s="14"/>
      <c r="D3" s="14"/>
      <c r="E3" s="14"/>
      <c r="F3" s="14"/>
      <c r="G3" s="14"/>
      <c r="H3" s="15"/>
      <c r="I3" s="16"/>
      <c r="J3" s="17"/>
      <c r="K3" s="17"/>
      <c r="L3" s="17"/>
      <c r="M3" s="18"/>
      <c r="N3" s="10"/>
      <c r="O3" s="17"/>
      <c r="P3" s="9"/>
      <c r="Q3" s="10"/>
      <c r="R3" s="10"/>
    </row>
    <row r="4" spans="1:18" s="11" customFormat="1" ht="15" x14ac:dyDescent="0.2">
      <c r="A4" s="12"/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8"/>
      <c r="N4" s="10"/>
      <c r="O4" s="17"/>
      <c r="P4" s="9"/>
      <c r="Q4" s="10"/>
      <c r="R4" s="10"/>
    </row>
    <row r="5" spans="1:18" s="11" customFormat="1" ht="15" x14ac:dyDescent="0.2">
      <c r="A5" s="12"/>
      <c r="B5" s="13"/>
      <c r="C5" s="14"/>
      <c r="D5" s="14"/>
      <c r="E5" s="14"/>
      <c r="F5" s="14"/>
      <c r="G5" s="14"/>
      <c r="H5" s="15"/>
      <c r="I5" s="16"/>
      <c r="J5" s="17"/>
      <c r="K5" s="17"/>
      <c r="L5" s="17"/>
      <c r="M5" s="18"/>
      <c r="N5" s="10"/>
      <c r="O5" s="17"/>
      <c r="P5" s="9"/>
      <c r="Q5" s="10"/>
      <c r="R5" s="10"/>
    </row>
    <row r="6" spans="1:18" s="11" customFormat="1" ht="15" x14ac:dyDescent="0.2">
      <c r="A6" s="19" t="s">
        <v>1</v>
      </c>
      <c r="B6" s="20" t="s">
        <v>2</v>
      </c>
      <c r="C6" s="21"/>
      <c r="D6" s="14"/>
      <c r="E6" s="14"/>
      <c r="F6" s="14"/>
      <c r="G6" s="14"/>
      <c r="H6" s="15"/>
      <c r="I6" s="16"/>
      <c r="J6" s="17"/>
      <c r="K6" s="17"/>
      <c r="L6" s="17"/>
      <c r="M6" s="18"/>
      <c r="N6" s="10"/>
      <c r="O6" s="17"/>
      <c r="P6" s="9"/>
      <c r="Q6" s="10"/>
      <c r="R6" s="10"/>
    </row>
    <row r="7" spans="1:18" s="11" customFormat="1" ht="15" x14ac:dyDescent="0.2">
      <c r="A7" s="19" t="s">
        <v>3</v>
      </c>
      <c r="B7" s="22" t="s">
        <v>4</v>
      </c>
      <c r="C7" s="21"/>
      <c r="D7" s="14"/>
      <c r="E7" s="14"/>
      <c r="F7" s="14"/>
      <c r="G7" s="14"/>
      <c r="H7" s="15"/>
      <c r="I7" s="16"/>
      <c r="J7" s="17"/>
      <c r="K7" s="17"/>
      <c r="L7" s="17"/>
      <c r="M7" s="18"/>
      <c r="N7" s="10"/>
      <c r="O7" s="17"/>
      <c r="P7" s="9"/>
      <c r="Q7" s="10"/>
      <c r="R7" s="10"/>
    </row>
    <row r="8" spans="1:18" s="11" customFormat="1" ht="15" x14ac:dyDescent="0.2">
      <c r="A8" s="19" t="s">
        <v>5</v>
      </c>
      <c r="B8" s="98" t="s">
        <v>454</v>
      </c>
      <c r="C8" s="21"/>
      <c r="D8" s="14"/>
      <c r="E8" s="14"/>
      <c r="F8" s="14"/>
      <c r="G8" s="14"/>
      <c r="H8" s="15"/>
      <c r="I8" s="16"/>
      <c r="J8" s="17"/>
      <c r="K8" s="17"/>
      <c r="L8" s="17"/>
      <c r="M8" s="18"/>
      <c r="N8" s="10"/>
      <c r="O8" s="17"/>
      <c r="P8" s="9"/>
      <c r="Q8" s="10"/>
      <c r="R8" s="10"/>
    </row>
    <row r="9" spans="1:18" s="11" customFormat="1" ht="24" x14ac:dyDescent="0.2">
      <c r="A9" s="19" t="s">
        <v>6</v>
      </c>
      <c r="B9" s="23" t="s">
        <v>25</v>
      </c>
      <c r="C9" s="21"/>
      <c r="D9" s="14"/>
      <c r="E9" s="14"/>
      <c r="F9" s="14"/>
      <c r="G9" s="14"/>
      <c r="H9" s="15"/>
      <c r="I9" s="16"/>
      <c r="J9" s="17"/>
      <c r="K9" s="17"/>
      <c r="L9" s="17"/>
      <c r="M9" s="18"/>
      <c r="N9" s="10"/>
      <c r="O9" s="17"/>
      <c r="P9" s="9"/>
      <c r="Q9" s="10"/>
      <c r="R9" s="10"/>
    </row>
    <row r="10" spans="1:18" s="11" customFormat="1" ht="15" x14ac:dyDescent="0.2">
      <c r="A10" s="12"/>
      <c r="B10" s="13"/>
      <c r="C10" s="14"/>
      <c r="D10" s="14"/>
      <c r="E10" s="14"/>
      <c r="F10" s="14"/>
      <c r="G10" s="14"/>
      <c r="H10" s="15"/>
      <c r="I10" s="16"/>
      <c r="J10" s="17"/>
      <c r="K10" s="17"/>
      <c r="L10" s="17"/>
      <c r="M10" s="18"/>
      <c r="N10" s="10"/>
      <c r="O10" s="17"/>
      <c r="P10" s="9"/>
      <c r="Q10" s="10"/>
      <c r="R10" s="10"/>
    </row>
    <row r="11" spans="1:18" s="11" customFormat="1" ht="20.25" x14ac:dyDescent="0.2">
      <c r="A11" s="184" t="s">
        <v>459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6"/>
      <c r="N11" s="24" t="s">
        <v>8</v>
      </c>
      <c r="O11" s="9"/>
      <c r="P11" s="9"/>
      <c r="Q11" s="10"/>
      <c r="R11" s="10"/>
    </row>
    <row r="12" spans="1:18" x14ac:dyDescent="0.2">
      <c r="A12" s="1"/>
      <c r="B12" s="1"/>
      <c r="C12" s="1"/>
      <c r="D12" s="1"/>
      <c r="E12" s="1"/>
      <c r="F12" s="1"/>
      <c r="G12" s="1"/>
      <c r="H12" s="2"/>
      <c r="I12" s="3"/>
      <c r="J12" s="1"/>
      <c r="K12" s="1"/>
      <c r="L12" s="1"/>
      <c r="M12" s="4"/>
      <c r="O12" s="1"/>
    </row>
    <row r="13" spans="1:18" s="27" customFormat="1" ht="12.75" customHeight="1" x14ac:dyDescent="0.2">
      <c r="A13" s="187" t="s">
        <v>9</v>
      </c>
      <c r="B13" s="187" t="s">
        <v>10</v>
      </c>
      <c r="C13" s="187" t="s">
        <v>11</v>
      </c>
      <c r="D13" s="187" t="s">
        <v>12</v>
      </c>
      <c r="E13" s="96" t="s">
        <v>455</v>
      </c>
      <c r="F13" s="96" t="s">
        <v>455</v>
      </c>
      <c r="G13" s="96" t="s">
        <v>455</v>
      </c>
      <c r="H13" s="189" t="s">
        <v>14</v>
      </c>
      <c r="I13" s="187" t="s">
        <v>15</v>
      </c>
      <c r="J13" s="94" t="s">
        <v>16</v>
      </c>
      <c r="K13" s="94" t="s">
        <v>16</v>
      </c>
      <c r="L13" s="94" t="s">
        <v>16</v>
      </c>
      <c r="M13" s="173" t="s">
        <v>17</v>
      </c>
      <c r="N13" s="25"/>
      <c r="O13" s="175" t="s">
        <v>18</v>
      </c>
      <c r="P13" s="26"/>
      <c r="Q13" s="25"/>
      <c r="R13" s="25"/>
    </row>
    <row r="14" spans="1:18" s="27" customFormat="1" ht="25.5" x14ac:dyDescent="0.2">
      <c r="A14" s="188"/>
      <c r="B14" s="188"/>
      <c r="C14" s="188"/>
      <c r="D14" s="188"/>
      <c r="E14" s="97" t="s">
        <v>458</v>
      </c>
      <c r="F14" s="97" t="s">
        <v>456</v>
      </c>
      <c r="G14" s="97" t="s">
        <v>457</v>
      </c>
      <c r="H14" s="190"/>
      <c r="I14" s="188"/>
      <c r="J14" s="97" t="s">
        <v>458</v>
      </c>
      <c r="K14" s="97" t="s">
        <v>456</v>
      </c>
      <c r="L14" s="97" t="s">
        <v>457</v>
      </c>
      <c r="M14" s="174"/>
      <c r="N14" s="25">
        <v>1</v>
      </c>
      <c r="O14" s="176"/>
      <c r="P14" s="26"/>
      <c r="Q14" s="25"/>
      <c r="R14" s="25"/>
    </row>
    <row r="15" spans="1:18" x14ac:dyDescent="0.2">
      <c r="A15" s="28"/>
      <c r="B15" s="28"/>
      <c r="C15" s="28"/>
      <c r="D15" s="28"/>
      <c r="E15" s="28"/>
      <c r="F15" s="28"/>
      <c r="G15" s="28"/>
      <c r="H15" s="29"/>
      <c r="I15" s="30"/>
      <c r="J15" s="28"/>
      <c r="K15" s="28"/>
      <c r="L15" s="28"/>
      <c r="M15" s="31"/>
      <c r="O15" s="28"/>
    </row>
    <row r="16" spans="1:18" s="42" customFormat="1" x14ac:dyDescent="0.2">
      <c r="A16" s="32" t="s">
        <v>19</v>
      </c>
      <c r="B16" s="33" t="s">
        <v>20</v>
      </c>
      <c r="C16" s="34"/>
      <c r="D16" s="35"/>
      <c r="E16" s="34"/>
      <c r="F16" s="34"/>
      <c r="G16" s="34"/>
      <c r="H16" s="36"/>
      <c r="I16" s="37"/>
      <c r="J16" s="38">
        <f>SUM(J17:J18)</f>
        <v>564.30000000000007</v>
      </c>
      <c r="K16" s="38">
        <f t="shared" ref="K16:L16" si="0">SUM(K17:K18)</f>
        <v>142.16999999999999</v>
      </c>
      <c r="L16" s="38">
        <f t="shared" si="0"/>
        <v>422.13</v>
      </c>
      <c r="M16" s="39">
        <f>SUM(M17:M18)</f>
        <v>1.612285714285714E-2</v>
      </c>
      <c r="N16" s="40"/>
      <c r="O16" s="38"/>
      <c r="P16" s="26"/>
      <c r="Q16" s="41"/>
      <c r="R16" s="41"/>
    </row>
    <row r="17" spans="1:18" s="27" customFormat="1" ht="25.5" x14ac:dyDescent="0.2">
      <c r="A17" s="43" t="s">
        <v>21</v>
      </c>
      <c r="B17" s="44" t="s">
        <v>22</v>
      </c>
      <c r="C17" s="43" t="s">
        <v>23</v>
      </c>
      <c r="D17" s="45">
        <v>73.67</v>
      </c>
      <c r="E17" s="45">
        <v>7.25</v>
      </c>
      <c r="F17" s="45">
        <v>1.52</v>
      </c>
      <c r="G17" s="45">
        <v>5.73</v>
      </c>
      <c r="H17" s="46" t="s">
        <v>24</v>
      </c>
      <c r="I17" s="47" t="s">
        <v>25</v>
      </c>
      <c r="J17" s="45">
        <f>TRUNC(E17*D17,2)</f>
        <v>534.1</v>
      </c>
      <c r="K17" s="45">
        <f>TRUNC(D17*F17,2)</f>
        <v>111.97</v>
      </c>
      <c r="L17" s="45">
        <f>ROUND(D17*G17,2)</f>
        <v>422.13</v>
      </c>
      <c r="M17" s="48">
        <f>J17/$J$207</f>
        <v>1.5259999999999998E-2</v>
      </c>
      <c r="N17" s="25"/>
      <c r="O17" s="45">
        <f t="shared" ref="O17:O34" si="1">TRUNC(D17*E17,2)</f>
        <v>534.1</v>
      </c>
      <c r="P17" s="26"/>
      <c r="Q17" s="41"/>
      <c r="R17" s="41"/>
    </row>
    <row r="18" spans="1:18" s="27" customFormat="1" x14ac:dyDescent="0.2">
      <c r="A18" s="43" t="s">
        <v>26</v>
      </c>
      <c r="B18" s="44" t="s">
        <v>27</v>
      </c>
      <c r="C18" s="43" t="s">
        <v>23</v>
      </c>
      <c r="D18" s="45">
        <v>73.67</v>
      </c>
      <c r="E18" s="45">
        <v>0.41</v>
      </c>
      <c r="F18" s="45">
        <v>0.41</v>
      </c>
      <c r="G18" s="45">
        <v>0</v>
      </c>
      <c r="H18" s="46" t="s">
        <v>28</v>
      </c>
      <c r="I18" s="47" t="s">
        <v>25</v>
      </c>
      <c r="J18" s="45">
        <f>TRUNC(E18*D18,2)</f>
        <v>30.2</v>
      </c>
      <c r="K18" s="45">
        <f t="shared" ref="K18:K81" si="2">TRUNC(D18*F18,2)</f>
        <v>30.2</v>
      </c>
      <c r="L18" s="45">
        <f>TRUNC(D18*G18,2)</f>
        <v>0</v>
      </c>
      <c r="M18" s="48">
        <f>J18/$J$207</f>
        <v>8.6285714285714264E-4</v>
      </c>
      <c r="N18" s="25"/>
      <c r="O18" s="45">
        <f t="shared" si="1"/>
        <v>30.2</v>
      </c>
      <c r="P18" s="26"/>
      <c r="Q18" s="41"/>
      <c r="R18" s="41"/>
    </row>
    <row r="19" spans="1:18" x14ac:dyDescent="0.2">
      <c r="A19" s="28"/>
      <c r="B19" s="49"/>
      <c r="C19" s="28"/>
      <c r="D19" s="50"/>
      <c r="E19" s="50"/>
      <c r="F19" s="50"/>
      <c r="G19" s="50"/>
      <c r="H19" s="51"/>
      <c r="I19" s="52"/>
      <c r="J19" s="50"/>
      <c r="K19" s="50">
        <f t="shared" si="2"/>
        <v>0</v>
      </c>
      <c r="L19" s="50">
        <f>TRUNC(D19*G19,2)</f>
        <v>0</v>
      </c>
      <c r="M19" s="31"/>
      <c r="O19" s="50">
        <f t="shared" si="1"/>
        <v>0</v>
      </c>
    </row>
    <row r="20" spans="1:18" s="42" customFormat="1" x14ac:dyDescent="0.2">
      <c r="A20" s="32" t="s">
        <v>29</v>
      </c>
      <c r="B20" s="33" t="s">
        <v>30</v>
      </c>
      <c r="C20" s="34"/>
      <c r="D20" s="53"/>
      <c r="E20" s="53"/>
      <c r="F20" s="53"/>
      <c r="G20" s="53"/>
      <c r="H20" s="54"/>
      <c r="I20" s="55"/>
      <c r="J20" s="38">
        <f>J22+J27</f>
        <v>4566.53</v>
      </c>
      <c r="K20" s="38">
        <f t="shared" ref="K20:L20" si="3">K22+K27</f>
        <v>1509.99</v>
      </c>
      <c r="L20" s="38">
        <f t="shared" si="3"/>
        <v>3056.53</v>
      </c>
      <c r="M20" s="39">
        <f>M22+M27</f>
        <v>0.13047228571428568</v>
      </c>
      <c r="N20" s="40"/>
      <c r="O20" s="38">
        <f t="shared" si="1"/>
        <v>0</v>
      </c>
      <c r="P20" s="26"/>
      <c r="Q20" s="41"/>
      <c r="R20" s="41"/>
    </row>
    <row r="21" spans="1:18" x14ac:dyDescent="0.2">
      <c r="A21" s="28"/>
      <c r="B21" s="49"/>
      <c r="C21" s="28"/>
      <c r="D21" s="50"/>
      <c r="E21" s="50"/>
      <c r="F21" s="50"/>
      <c r="G21" s="50"/>
      <c r="H21" s="51"/>
      <c r="I21" s="52"/>
      <c r="J21" s="50"/>
      <c r="K21" s="50">
        <f t="shared" si="2"/>
        <v>0</v>
      </c>
      <c r="L21" s="50">
        <f>TRUNC(D21*G21,2)</f>
        <v>0</v>
      </c>
      <c r="M21" s="31"/>
      <c r="O21" s="50">
        <f t="shared" si="1"/>
        <v>0</v>
      </c>
    </row>
    <row r="22" spans="1:18" s="42" customFormat="1" x14ac:dyDescent="0.2">
      <c r="A22" s="32" t="s">
        <v>31</v>
      </c>
      <c r="B22" s="33" t="s">
        <v>32</v>
      </c>
      <c r="C22" s="34"/>
      <c r="D22" s="53"/>
      <c r="E22" s="53"/>
      <c r="F22" s="53"/>
      <c r="G22" s="53"/>
      <c r="H22" s="54"/>
      <c r="I22" s="55"/>
      <c r="J22" s="38">
        <f>SUM(J23:J25)</f>
        <v>388.8</v>
      </c>
      <c r="K22" s="38">
        <f t="shared" ref="K22:L22" si="4">SUM(K23:K25)</f>
        <v>285.06</v>
      </c>
      <c r="L22" s="38">
        <f t="shared" si="4"/>
        <v>103.74</v>
      </c>
      <c r="M22" s="39">
        <f>SUM(M23:M25)</f>
        <v>1.1108571428571426E-2</v>
      </c>
      <c r="N22" s="40"/>
      <c r="O22" s="38">
        <f t="shared" si="1"/>
        <v>0</v>
      </c>
      <c r="P22" s="26"/>
      <c r="Q22" s="41"/>
      <c r="R22" s="41"/>
    </row>
    <row r="23" spans="1:18" s="27" customFormat="1" x14ac:dyDescent="0.2">
      <c r="A23" s="43" t="s">
        <v>33</v>
      </c>
      <c r="B23" s="44" t="s">
        <v>34</v>
      </c>
      <c r="C23" s="43" t="s">
        <v>35</v>
      </c>
      <c r="D23" s="45">
        <v>11.18</v>
      </c>
      <c r="E23" s="45">
        <v>15.04</v>
      </c>
      <c r="F23" s="45">
        <v>15.04</v>
      </c>
      <c r="G23" s="45">
        <v>0</v>
      </c>
      <c r="H23" s="46" t="s">
        <v>36</v>
      </c>
      <c r="I23" s="47" t="s">
        <v>25</v>
      </c>
      <c r="J23" s="45">
        <f t="shared" ref="J23:J25" si="5">TRUNC(E23*D23,2)</f>
        <v>168.14</v>
      </c>
      <c r="K23" s="45">
        <f t="shared" si="2"/>
        <v>168.14</v>
      </c>
      <c r="L23" s="45">
        <f>ROUND(D23*G23,2)</f>
        <v>0</v>
      </c>
      <c r="M23" s="48">
        <f>J23/$J$207</f>
        <v>4.8039999999999984E-3</v>
      </c>
      <c r="N23" s="25"/>
      <c r="O23" s="45">
        <f t="shared" si="1"/>
        <v>168.14</v>
      </c>
      <c r="P23" s="26"/>
      <c r="Q23" s="41"/>
      <c r="R23" s="41"/>
    </row>
    <row r="24" spans="1:18" s="27" customFormat="1" ht="25.5" x14ac:dyDescent="0.2">
      <c r="A24" s="43" t="s">
        <v>37</v>
      </c>
      <c r="B24" s="44" t="s">
        <v>38</v>
      </c>
      <c r="C24" s="43" t="s">
        <v>35</v>
      </c>
      <c r="D24" s="45">
        <v>7.83</v>
      </c>
      <c r="E24" s="45">
        <v>12.42</v>
      </c>
      <c r="F24" s="45">
        <v>12.42</v>
      </c>
      <c r="G24" s="45">
        <v>0</v>
      </c>
      <c r="H24" s="46" t="s">
        <v>39</v>
      </c>
      <c r="I24" s="47" t="s">
        <v>25</v>
      </c>
      <c r="J24" s="45">
        <f t="shared" si="5"/>
        <v>97.24</v>
      </c>
      <c r="K24" s="45">
        <f t="shared" si="2"/>
        <v>97.24</v>
      </c>
      <c r="L24" s="45">
        <f>ROUND(D24*G24,2)</f>
        <v>0</v>
      </c>
      <c r="M24" s="48">
        <f>J24/$J$207</f>
        <v>2.7782857142857136E-3</v>
      </c>
      <c r="N24" s="25"/>
      <c r="O24" s="45">
        <f t="shared" si="1"/>
        <v>97.24</v>
      </c>
      <c r="P24" s="26"/>
      <c r="Q24" s="41"/>
      <c r="R24" s="41"/>
    </row>
    <row r="25" spans="1:18" s="27" customFormat="1" ht="25.5" x14ac:dyDescent="0.2">
      <c r="A25" s="43" t="s">
        <v>40</v>
      </c>
      <c r="B25" s="44" t="s">
        <v>41</v>
      </c>
      <c r="C25" s="43" t="s">
        <v>35</v>
      </c>
      <c r="D25" s="45">
        <v>1.52</v>
      </c>
      <c r="E25" s="45">
        <v>81.2</v>
      </c>
      <c r="F25" s="45">
        <v>12.95</v>
      </c>
      <c r="G25" s="45">
        <v>68.25</v>
      </c>
      <c r="H25" s="46" t="s">
        <v>377</v>
      </c>
      <c r="I25" s="47" t="s">
        <v>42</v>
      </c>
      <c r="J25" s="45">
        <f t="shared" si="5"/>
        <v>123.42</v>
      </c>
      <c r="K25" s="45">
        <f t="shared" si="2"/>
        <v>19.68</v>
      </c>
      <c r="L25" s="45">
        <f>ROUND(D25*G25,2)</f>
        <v>103.74</v>
      </c>
      <c r="M25" s="48">
        <f>J25/$J$207</f>
        <v>3.5262857142857136E-3</v>
      </c>
      <c r="N25" s="25"/>
      <c r="O25" s="45">
        <f t="shared" si="1"/>
        <v>123.42</v>
      </c>
      <c r="P25" s="26"/>
      <c r="Q25" s="41"/>
      <c r="R25" s="41"/>
    </row>
    <row r="26" spans="1:18" x14ac:dyDescent="0.2">
      <c r="A26" s="28"/>
      <c r="B26" s="49"/>
      <c r="C26" s="28"/>
      <c r="D26" s="50"/>
      <c r="E26" s="50"/>
      <c r="F26" s="50"/>
      <c r="G26" s="50"/>
      <c r="H26" s="51"/>
      <c r="I26" s="52"/>
      <c r="J26" s="50"/>
      <c r="K26" s="50">
        <f t="shared" si="2"/>
        <v>0</v>
      </c>
      <c r="L26" s="50">
        <f>TRUNC(D26*G26,2)</f>
        <v>0</v>
      </c>
      <c r="M26" s="31"/>
      <c r="O26" s="50">
        <f t="shared" si="1"/>
        <v>0</v>
      </c>
    </row>
    <row r="27" spans="1:18" s="42" customFormat="1" x14ac:dyDescent="0.2">
      <c r="A27" s="32" t="s">
        <v>43</v>
      </c>
      <c r="B27" s="33" t="s">
        <v>44</v>
      </c>
      <c r="C27" s="34"/>
      <c r="D27" s="53"/>
      <c r="E27" s="53"/>
      <c r="F27" s="53"/>
      <c r="G27" s="53"/>
      <c r="H27" s="54"/>
      <c r="I27" s="55"/>
      <c r="J27" s="38">
        <f>SUM(J28:J34)</f>
        <v>4177.7299999999996</v>
      </c>
      <c r="K27" s="38">
        <f t="shared" ref="K27:L27" si="6">SUM(K28:K34)</f>
        <v>1224.93</v>
      </c>
      <c r="L27" s="38">
        <f t="shared" si="6"/>
        <v>2952.7900000000004</v>
      </c>
      <c r="M27" s="39">
        <f>SUM(M28:M34)</f>
        <v>0.11936371428571425</v>
      </c>
      <c r="N27" s="40"/>
      <c r="O27" s="38">
        <f t="shared" si="1"/>
        <v>0</v>
      </c>
      <c r="P27" s="26"/>
      <c r="Q27" s="41"/>
      <c r="R27" s="41"/>
    </row>
    <row r="28" spans="1:18" s="27" customFormat="1" ht="25.5" x14ac:dyDescent="0.2">
      <c r="A28" s="43" t="s">
        <v>45</v>
      </c>
      <c r="B28" s="44" t="s">
        <v>46</v>
      </c>
      <c r="C28" s="43" t="s">
        <v>23</v>
      </c>
      <c r="D28" s="45">
        <v>14.03</v>
      </c>
      <c r="E28" s="45">
        <v>50.92</v>
      </c>
      <c r="F28" s="45">
        <v>19.97</v>
      </c>
      <c r="G28" s="45">
        <v>30.95</v>
      </c>
      <c r="H28" s="46" t="s">
        <v>387</v>
      </c>
      <c r="I28" s="47" t="s">
        <v>42</v>
      </c>
      <c r="J28" s="45">
        <f t="shared" ref="J28:J34" si="7">TRUNC(E28*D28,2)</f>
        <v>714.4</v>
      </c>
      <c r="K28" s="45">
        <f t="shared" si="2"/>
        <v>280.17</v>
      </c>
      <c r="L28" s="45">
        <f t="shared" ref="L28:L34" si="8">ROUND(D28*G28,2)</f>
        <v>434.23</v>
      </c>
      <c r="M28" s="48">
        <f t="shared" ref="M28:M34" si="9">J28/$J$207</f>
        <v>2.0411428571428566E-2</v>
      </c>
      <c r="N28" s="25"/>
      <c r="O28" s="45">
        <f t="shared" si="1"/>
        <v>714.4</v>
      </c>
      <c r="P28" s="26"/>
      <c r="Q28" s="41"/>
      <c r="R28" s="41"/>
    </row>
    <row r="29" spans="1:18" s="27" customFormat="1" x14ac:dyDescent="0.2">
      <c r="A29" s="43" t="s">
        <v>47</v>
      </c>
      <c r="B29" s="44" t="s">
        <v>378</v>
      </c>
      <c r="C29" s="43" t="s">
        <v>35</v>
      </c>
      <c r="D29" s="45">
        <v>9.08</v>
      </c>
      <c r="E29" s="45">
        <v>232.76</v>
      </c>
      <c r="F29" s="45">
        <v>79.84</v>
      </c>
      <c r="G29" s="45">
        <v>152.91999999999999</v>
      </c>
      <c r="H29" s="46" t="s">
        <v>48</v>
      </c>
      <c r="I29" s="47" t="s">
        <v>25</v>
      </c>
      <c r="J29" s="45">
        <f t="shared" si="7"/>
        <v>2113.46</v>
      </c>
      <c r="K29" s="45">
        <f t="shared" si="2"/>
        <v>724.94</v>
      </c>
      <c r="L29" s="45">
        <f t="shared" si="8"/>
        <v>1388.51</v>
      </c>
      <c r="M29" s="48">
        <f t="shared" si="9"/>
        <v>6.0384571428571419E-2</v>
      </c>
      <c r="N29" s="25"/>
      <c r="O29" s="45">
        <f t="shared" si="1"/>
        <v>2113.46</v>
      </c>
      <c r="P29" s="26"/>
      <c r="Q29" s="41"/>
      <c r="R29" s="41"/>
    </row>
    <row r="30" spans="1:18" s="27" customFormat="1" ht="25.5" x14ac:dyDescent="0.2">
      <c r="A30" s="43" t="s">
        <v>49</v>
      </c>
      <c r="B30" s="44" t="s">
        <v>379</v>
      </c>
      <c r="C30" s="43" t="s">
        <v>35</v>
      </c>
      <c r="D30" s="45">
        <v>1.27</v>
      </c>
      <c r="E30" s="45">
        <v>769.9</v>
      </c>
      <c r="F30" s="45">
        <v>132.16</v>
      </c>
      <c r="G30" s="45">
        <v>637.74</v>
      </c>
      <c r="H30" s="46" t="s">
        <v>388</v>
      </c>
      <c r="I30" s="47" t="s">
        <v>42</v>
      </c>
      <c r="J30" s="45">
        <f t="shared" si="7"/>
        <v>977.77</v>
      </c>
      <c r="K30" s="45">
        <f t="shared" si="2"/>
        <v>167.84</v>
      </c>
      <c r="L30" s="45">
        <f t="shared" si="8"/>
        <v>809.93</v>
      </c>
      <c r="M30" s="48">
        <f t="shared" si="9"/>
        <v>2.7936285714285709E-2</v>
      </c>
      <c r="N30" s="25"/>
      <c r="O30" s="45">
        <f t="shared" si="1"/>
        <v>977.77</v>
      </c>
      <c r="P30" s="26"/>
      <c r="Q30" s="41"/>
      <c r="R30" s="41"/>
    </row>
    <row r="31" spans="1:18" s="27" customFormat="1" ht="25.5" x14ac:dyDescent="0.2">
      <c r="A31" s="43" t="s">
        <v>50</v>
      </c>
      <c r="B31" s="44" t="s">
        <v>52</v>
      </c>
      <c r="C31" s="43" t="s">
        <v>23</v>
      </c>
      <c r="D31" s="45">
        <v>2.1</v>
      </c>
      <c r="E31" s="45">
        <v>14.98</v>
      </c>
      <c r="F31" s="45">
        <v>3.58</v>
      </c>
      <c r="G31" s="45">
        <v>11.4</v>
      </c>
      <c r="H31" s="46" t="s">
        <v>53</v>
      </c>
      <c r="I31" s="47" t="s">
        <v>25</v>
      </c>
      <c r="J31" s="45">
        <f t="shared" si="7"/>
        <v>31.45</v>
      </c>
      <c r="K31" s="45">
        <f t="shared" si="2"/>
        <v>7.51</v>
      </c>
      <c r="L31" s="45">
        <f t="shared" si="8"/>
        <v>23.94</v>
      </c>
      <c r="M31" s="48">
        <f t="shared" si="9"/>
        <v>8.9857142857142837E-4</v>
      </c>
      <c r="N31" s="25"/>
      <c r="O31" s="45">
        <f t="shared" si="1"/>
        <v>31.45</v>
      </c>
      <c r="P31" s="26"/>
      <c r="Q31" s="41"/>
      <c r="R31" s="41"/>
    </row>
    <row r="32" spans="1:18" s="27" customFormat="1" ht="25.5" x14ac:dyDescent="0.2">
      <c r="A32" s="43" t="s">
        <v>51</v>
      </c>
      <c r="B32" s="44" t="s">
        <v>380</v>
      </c>
      <c r="C32" s="43" t="s">
        <v>23</v>
      </c>
      <c r="D32" s="45">
        <v>2.6</v>
      </c>
      <c r="E32" s="45">
        <v>21.18</v>
      </c>
      <c r="F32" s="45">
        <v>7.11</v>
      </c>
      <c r="G32" s="45">
        <v>14.07</v>
      </c>
      <c r="H32" s="46" t="s">
        <v>389</v>
      </c>
      <c r="I32" s="47" t="s">
        <v>25</v>
      </c>
      <c r="J32" s="45">
        <f t="shared" si="7"/>
        <v>55.06</v>
      </c>
      <c r="K32" s="45">
        <f t="shared" si="2"/>
        <v>18.48</v>
      </c>
      <c r="L32" s="45">
        <f t="shared" si="8"/>
        <v>36.58</v>
      </c>
      <c r="M32" s="48">
        <f t="shared" si="9"/>
        <v>1.5731428571428569E-3</v>
      </c>
      <c r="N32" s="25"/>
      <c r="O32" s="45">
        <f t="shared" si="1"/>
        <v>55.06</v>
      </c>
      <c r="P32" s="26"/>
      <c r="Q32" s="41"/>
      <c r="R32" s="41"/>
    </row>
    <row r="33" spans="1:18" ht="25.5" x14ac:dyDescent="0.2">
      <c r="A33" s="43" t="s">
        <v>383</v>
      </c>
      <c r="B33" s="44" t="s">
        <v>381</v>
      </c>
      <c r="C33" s="43" t="s">
        <v>386</v>
      </c>
      <c r="D33" s="45">
        <v>17.55</v>
      </c>
      <c r="E33" s="45">
        <v>7.95</v>
      </c>
      <c r="F33" s="45">
        <v>0.91</v>
      </c>
      <c r="G33" s="45">
        <v>7.04</v>
      </c>
      <c r="H33" s="46" t="s">
        <v>390</v>
      </c>
      <c r="I33" s="47" t="s">
        <v>25</v>
      </c>
      <c r="J33" s="45">
        <f t="shared" si="7"/>
        <v>139.52000000000001</v>
      </c>
      <c r="K33" s="45">
        <f t="shared" si="2"/>
        <v>15.97</v>
      </c>
      <c r="L33" s="45">
        <f t="shared" si="8"/>
        <v>123.55</v>
      </c>
      <c r="M33" s="48">
        <f t="shared" si="9"/>
        <v>3.9862857142857139E-3</v>
      </c>
      <c r="O33" s="45">
        <f t="shared" si="1"/>
        <v>139.52000000000001</v>
      </c>
      <c r="Q33" s="56"/>
      <c r="R33" s="56"/>
    </row>
    <row r="34" spans="1:18" s="27" customFormat="1" ht="38.25" x14ac:dyDescent="0.2">
      <c r="A34" s="43" t="s">
        <v>384</v>
      </c>
      <c r="B34" s="44" t="s">
        <v>382</v>
      </c>
      <c r="C34" s="43" t="s">
        <v>35</v>
      </c>
      <c r="D34" s="45">
        <v>0.52</v>
      </c>
      <c r="E34" s="45">
        <v>280.91000000000003</v>
      </c>
      <c r="F34" s="45">
        <v>19.27</v>
      </c>
      <c r="G34" s="45">
        <v>261.64</v>
      </c>
      <c r="H34" s="46" t="s">
        <v>391</v>
      </c>
      <c r="I34" s="47" t="s">
        <v>25</v>
      </c>
      <c r="J34" s="45">
        <f t="shared" si="7"/>
        <v>146.07</v>
      </c>
      <c r="K34" s="45">
        <f t="shared" si="2"/>
        <v>10.02</v>
      </c>
      <c r="L34" s="45">
        <f t="shared" si="8"/>
        <v>136.05000000000001</v>
      </c>
      <c r="M34" s="48">
        <f t="shared" si="9"/>
        <v>4.1734285714285701E-3</v>
      </c>
      <c r="N34" s="25"/>
      <c r="O34" s="45">
        <f t="shared" si="1"/>
        <v>146.07</v>
      </c>
      <c r="P34" s="26"/>
      <c r="Q34" s="41"/>
      <c r="R34" s="41"/>
    </row>
    <row r="35" spans="1:18" x14ac:dyDescent="0.2">
      <c r="A35" s="28"/>
      <c r="B35" s="49"/>
      <c r="C35" s="28"/>
      <c r="D35" s="50"/>
      <c r="E35" s="50"/>
      <c r="F35" s="50"/>
      <c r="G35" s="50"/>
      <c r="H35" s="51"/>
      <c r="I35" s="52"/>
      <c r="J35" s="50"/>
      <c r="K35" s="50">
        <f t="shared" si="2"/>
        <v>0</v>
      </c>
      <c r="L35" s="50">
        <f>TRUNC(D35*G35,2)</f>
        <v>0</v>
      </c>
      <c r="M35" s="31"/>
      <c r="O35" s="50">
        <f t="shared" ref="O35:O47" si="10">TRUNC(D35*E35,2)</f>
        <v>0</v>
      </c>
    </row>
    <row r="36" spans="1:18" s="42" customFormat="1" x14ac:dyDescent="0.2">
      <c r="A36" s="32" t="s">
        <v>54</v>
      </c>
      <c r="B36" s="33" t="s">
        <v>55</v>
      </c>
      <c r="C36" s="34"/>
      <c r="D36" s="53"/>
      <c r="E36" s="53"/>
      <c r="F36" s="53"/>
      <c r="G36" s="53"/>
      <c r="H36" s="54"/>
      <c r="I36" s="55"/>
      <c r="J36" s="38">
        <f>SUM(J37:J47)</f>
        <v>2492.89</v>
      </c>
      <c r="K36" s="38">
        <f t="shared" ref="K36:L36" si="11">SUM(K37:K47)</f>
        <v>398.72999999999996</v>
      </c>
      <c r="L36" s="38">
        <f t="shared" si="11"/>
        <v>2094.1600000000003</v>
      </c>
      <c r="M36" s="39">
        <f>SUM(M37:M47)</f>
        <v>7.1225428571428551E-2</v>
      </c>
      <c r="N36" s="40"/>
      <c r="O36" s="38">
        <f t="shared" si="10"/>
        <v>0</v>
      </c>
      <c r="P36" s="26"/>
      <c r="Q36" s="41"/>
      <c r="R36" s="41"/>
    </row>
    <row r="37" spans="1:18" s="27" customFormat="1" ht="25.5" x14ac:dyDescent="0.2">
      <c r="A37" s="43" t="s">
        <v>56</v>
      </c>
      <c r="B37" s="44" t="s">
        <v>57</v>
      </c>
      <c r="C37" s="43" t="s">
        <v>402</v>
      </c>
      <c r="D37" s="45">
        <v>35.81</v>
      </c>
      <c r="E37" s="45">
        <v>18.66</v>
      </c>
      <c r="F37" s="45">
        <v>2.72</v>
      </c>
      <c r="G37" s="45">
        <v>15.94</v>
      </c>
      <c r="H37" s="46" t="s">
        <v>59</v>
      </c>
      <c r="I37" s="47" t="s">
        <v>25</v>
      </c>
      <c r="J37" s="45">
        <f t="shared" ref="J37:J47" si="12">TRUNC(E37*D37,2)</f>
        <v>668.21</v>
      </c>
      <c r="K37" s="45">
        <f t="shared" si="2"/>
        <v>97.4</v>
      </c>
      <c r="L37" s="45">
        <f t="shared" ref="L37:L47" si="13">ROUND(D37*G37,2)</f>
        <v>570.80999999999995</v>
      </c>
      <c r="M37" s="48">
        <f t="shared" ref="M37:M47" si="14">J37/$J$207</f>
        <v>1.9091714285714281E-2</v>
      </c>
      <c r="N37" s="25"/>
      <c r="O37" s="45">
        <f t="shared" si="10"/>
        <v>668.21</v>
      </c>
      <c r="P37" s="26"/>
      <c r="Q37" s="41"/>
      <c r="R37" s="41"/>
    </row>
    <row r="38" spans="1:18" s="27" customFormat="1" ht="25.5" x14ac:dyDescent="0.2">
      <c r="A38" s="43" t="s">
        <v>392</v>
      </c>
      <c r="B38" s="44" t="s">
        <v>60</v>
      </c>
      <c r="C38" s="43" t="s">
        <v>402</v>
      </c>
      <c r="D38" s="45">
        <v>7.14</v>
      </c>
      <c r="E38" s="45">
        <v>18.93</v>
      </c>
      <c r="F38" s="45">
        <v>2.79</v>
      </c>
      <c r="G38" s="45">
        <v>16.14</v>
      </c>
      <c r="H38" s="46" t="s">
        <v>61</v>
      </c>
      <c r="I38" s="47" t="s">
        <v>25</v>
      </c>
      <c r="J38" s="45">
        <f t="shared" si="12"/>
        <v>135.16</v>
      </c>
      <c r="K38" s="45">
        <f t="shared" si="2"/>
        <v>19.920000000000002</v>
      </c>
      <c r="L38" s="45">
        <f t="shared" si="13"/>
        <v>115.24</v>
      </c>
      <c r="M38" s="48">
        <f t="shared" si="14"/>
        <v>3.8617142857142847E-3</v>
      </c>
      <c r="N38" s="25"/>
      <c r="O38" s="45">
        <f t="shared" si="10"/>
        <v>135.16</v>
      </c>
      <c r="P38" s="26"/>
      <c r="Q38" s="41"/>
      <c r="R38" s="41"/>
    </row>
    <row r="39" spans="1:18" s="27" customFormat="1" ht="38.25" x14ac:dyDescent="0.2">
      <c r="A39" s="43" t="s">
        <v>393</v>
      </c>
      <c r="B39" s="44" t="s">
        <v>403</v>
      </c>
      <c r="C39" s="43" t="s">
        <v>23</v>
      </c>
      <c r="D39" s="45">
        <v>2.66</v>
      </c>
      <c r="E39" s="45">
        <v>57.6</v>
      </c>
      <c r="F39" s="45">
        <v>8.06</v>
      </c>
      <c r="G39" s="45">
        <v>49.54</v>
      </c>
      <c r="H39" s="46" t="s">
        <v>62</v>
      </c>
      <c r="I39" s="47" t="s">
        <v>25</v>
      </c>
      <c r="J39" s="45">
        <f t="shared" si="12"/>
        <v>153.21</v>
      </c>
      <c r="K39" s="45">
        <f t="shared" si="2"/>
        <v>21.43</v>
      </c>
      <c r="L39" s="45">
        <f t="shared" si="13"/>
        <v>131.78</v>
      </c>
      <c r="M39" s="48">
        <f t="shared" si="14"/>
        <v>4.3774285714285712E-3</v>
      </c>
      <c r="N39" s="25"/>
      <c r="O39" s="45">
        <f t="shared" si="10"/>
        <v>153.21</v>
      </c>
      <c r="P39" s="26"/>
      <c r="Q39" s="41"/>
      <c r="R39" s="41"/>
    </row>
    <row r="40" spans="1:18" s="27" customFormat="1" ht="38.25" x14ac:dyDescent="0.2">
      <c r="A40" s="43" t="s">
        <v>394</v>
      </c>
      <c r="B40" s="44" t="s">
        <v>404</v>
      </c>
      <c r="C40" s="43" t="s">
        <v>23</v>
      </c>
      <c r="D40" s="45">
        <v>20.059999999999999</v>
      </c>
      <c r="E40" s="45">
        <v>19.21</v>
      </c>
      <c r="F40" s="45">
        <v>6.13</v>
      </c>
      <c r="G40" s="45">
        <v>13.08</v>
      </c>
      <c r="H40" s="46" t="s">
        <v>412</v>
      </c>
      <c r="I40" s="47" t="s">
        <v>25</v>
      </c>
      <c r="J40" s="45">
        <f t="shared" si="12"/>
        <v>385.35</v>
      </c>
      <c r="K40" s="45">
        <f t="shared" si="2"/>
        <v>122.96</v>
      </c>
      <c r="L40" s="45">
        <f t="shared" si="13"/>
        <v>262.38</v>
      </c>
      <c r="M40" s="48">
        <f t="shared" si="14"/>
        <v>1.1009999999999999E-2</v>
      </c>
      <c r="N40" s="25"/>
      <c r="O40" s="45">
        <f t="shared" si="10"/>
        <v>385.35</v>
      </c>
      <c r="P40" s="26"/>
      <c r="Q40" s="41"/>
      <c r="R40" s="41"/>
    </row>
    <row r="41" spans="1:18" s="27" customFormat="1" ht="38.25" x14ac:dyDescent="0.2">
      <c r="A41" s="43" t="s">
        <v>395</v>
      </c>
      <c r="B41" s="44" t="s">
        <v>405</v>
      </c>
      <c r="C41" s="43" t="s">
        <v>385</v>
      </c>
      <c r="D41" s="45">
        <v>78.09</v>
      </c>
      <c r="E41" s="45">
        <v>7.44</v>
      </c>
      <c r="F41" s="45">
        <v>0.81</v>
      </c>
      <c r="G41" s="45">
        <v>6.63</v>
      </c>
      <c r="H41" s="46" t="s">
        <v>413</v>
      </c>
      <c r="I41" s="47" t="s">
        <v>25</v>
      </c>
      <c r="J41" s="45">
        <f t="shared" si="12"/>
        <v>580.98</v>
      </c>
      <c r="K41" s="45">
        <f t="shared" si="2"/>
        <v>63.25</v>
      </c>
      <c r="L41" s="45">
        <f t="shared" si="13"/>
        <v>517.74</v>
      </c>
      <c r="M41" s="48">
        <f t="shared" si="14"/>
        <v>1.6599428571428567E-2</v>
      </c>
      <c r="N41" s="25"/>
      <c r="O41" s="45">
        <f t="shared" si="10"/>
        <v>580.98</v>
      </c>
      <c r="P41" s="26"/>
      <c r="Q41" s="41"/>
      <c r="R41" s="41"/>
    </row>
    <row r="42" spans="1:18" s="27" customFormat="1" ht="25.5" x14ac:dyDescent="0.2">
      <c r="A42" s="43" t="s">
        <v>396</v>
      </c>
      <c r="B42" s="44" t="s">
        <v>406</v>
      </c>
      <c r="C42" s="43" t="s">
        <v>35</v>
      </c>
      <c r="D42" s="45">
        <v>0.96</v>
      </c>
      <c r="E42" s="45">
        <v>280.91000000000003</v>
      </c>
      <c r="F42" s="45">
        <v>19.27</v>
      </c>
      <c r="G42" s="45">
        <v>261.64</v>
      </c>
      <c r="H42" s="46" t="s">
        <v>391</v>
      </c>
      <c r="I42" s="47" t="s">
        <v>25</v>
      </c>
      <c r="J42" s="45">
        <f t="shared" si="12"/>
        <v>269.67</v>
      </c>
      <c r="K42" s="45">
        <f t="shared" si="2"/>
        <v>18.489999999999998</v>
      </c>
      <c r="L42" s="45">
        <f t="shared" si="13"/>
        <v>251.17</v>
      </c>
      <c r="M42" s="48">
        <f t="shared" si="14"/>
        <v>7.7048571428571418E-3</v>
      </c>
      <c r="N42" s="25"/>
      <c r="O42" s="45">
        <f t="shared" si="10"/>
        <v>269.67</v>
      </c>
      <c r="P42" s="26"/>
      <c r="Q42" s="41"/>
      <c r="R42" s="41"/>
    </row>
    <row r="43" spans="1:18" s="27" customFormat="1" ht="38.25" x14ac:dyDescent="0.2">
      <c r="A43" s="43" t="s">
        <v>397</v>
      </c>
      <c r="B43" s="44" t="s">
        <v>407</v>
      </c>
      <c r="C43" s="43" t="s">
        <v>23</v>
      </c>
      <c r="D43" s="45">
        <v>3.48</v>
      </c>
      <c r="E43" s="45">
        <v>42.85</v>
      </c>
      <c r="F43" s="45">
        <v>9.08</v>
      </c>
      <c r="G43" s="45">
        <v>33.770000000000003</v>
      </c>
      <c r="H43" s="46" t="s">
        <v>414</v>
      </c>
      <c r="I43" s="47" t="s">
        <v>25</v>
      </c>
      <c r="J43" s="45">
        <f t="shared" si="12"/>
        <v>149.11000000000001</v>
      </c>
      <c r="K43" s="45">
        <f t="shared" si="2"/>
        <v>31.59</v>
      </c>
      <c r="L43" s="45">
        <f t="shared" si="13"/>
        <v>117.52</v>
      </c>
      <c r="M43" s="48">
        <f t="shared" si="14"/>
        <v>4.2602857142857138E-3</v>
      </c>
      <c r="N43" s="25"/>
      <c r="O43" s="45">
        <f t="shared" si="10"/>
        <v>149.11000000000001</v>
      </c>
      <c r="P43" s="26"/>
      <c r="Q43" s="41"/>
      <c r="R43" s="41"/>
    </row>
    <row r="44" spans="1:18" s="27" customFormat="1" ht="38.25" x14ac:dyDescent="0.2">
      <c r="A44" s="43" t="s">
        <v>398</v>
      </c>
      <c r="B44" s="44" t="s">
        <v>408</v>
      </c>
      <c r="C44" s="43" t="s">
        <v>385</v>
      </c>
      <c r="D44" s="45">
        <v>5.64</v>
      </c>
      <c r="E44" s="45">
        <v>8.41</v>
      </c>
      <c r="F44" s="45">
        <v>1.63</v>
      </c>
      <c r="G44" s="45">
        <v>6.78</v>
      </c>
      <c r="H44" s="46" t="s">
        <v>415</v>
      </c>
      <c r="I44" s="47" t="s">
        <v>25</v>
      </c>
      <c r="J44" s="45">
        <f t="shared" si="12"/>
        <v>47.43</v>
      </c>
      <c r="K44" s="45">
        <f t="shared" si="2"/>
        <v>9.19</v>
      </c>
      <c r="L44" s="45">
        <f t="shared" si="13"/>
        <v>38.24</v>
      </c>
      <c r="M44" s="48">
        <f t="shared" si="14"/>
        <v>1.3551428571428568E-3</v>
      </c>
      <c r="N44" s="25"/>
      <c r="O44" s="45">
        <f t="shared" si="10"/>
        <v>47.43</v>
      </c>
      <c r="P44" s="26"/>
      <c r="Q44" s="41"/>
      <c r="R44" s="41"/>
    </row>
    <row r="45" spans="1:18" s="27" customFormat="1" ht="38.25" x14ac:dyDescent="0.2">
      <c r="A45" s="43" t="s">
        <v>399</v>
      </c>
      <c r="B45" s="44" t="s">
        <v>409</v>
      </c>
      <c r="C45" s="43" t="s">
        <v>385</v>
      </c>
      <c r="D45" s="45">
        <v>4.2699999999999996</v>
      </c>
      <c r="E45" s="45">
        <v>8.18</v>
      </c>
      <c r="F45" s="45">
        <v>1.1499999999999999</v>
      </c>
      <c r="G45" s="45">
        <v>7.03</v>
      </c>
      <c r="H45" s="46" t="s">
        <v>416</v>
      </c>
      <c r="I45" s="47" t="s">
        <v>25</v>
      </c>
      <c r="J45" s="45">
        <f t="shared" si="12"/>
        <v>34.92</v>
      </c>
      <c r="K45" s="45">
        <f t="shared" si="2"/>
        <v>4.91</v>
      </c>
      <c r="L45" s="45">
        <f t="shared" si="13"/>
        <v>30.02</v>
      </c>
      <c r="M45" s="48">
        <f t="shared" si="14"/>
        <v>9.9771428571428559E-4</v>
      </c>
      <c r="N45" s="25"/>
      <c r="O45" s="45">
        <f t="shared" si="10"/>
        <v>34.92</v>
      </c>
      <c r="P45" s="26"/>
      <c r="Q45" s="41"/>
      <c r="R45" s="41"/>
    </row>
    <row r="46" spans="1:18" s="27" customFormat="1" ht="38.25" x14ac:dyDescent="0.2">
      <c r="A46" s="43" t="s">
        <v>400</v>
      </c>
      <c r="B46" s="44" t="s">
        <v>410</v>
      </c>
      <c r="C46" s="43" t="s">
        <v>385</v>
      </c>
      <c r="D46" s="45">
        <v>2.82</v>
      </c>
      <c r="E46" s="45">
        <v>8.48</v>
      </c>
      <c r="F46" s="45">
        <v>2.31</v>
      </c>
      <c r="G46" s="45">
        <v>6.17</v>
      </c>
      <c r="H46" s="46" t="s">
        <v>417</v>
      </c>
      <c r="I46" s="47" t="s">
        <v>25</v>
      </c>
      <c r="J46" s="45">
        <f t="shared" si="12"/>
        <v>23.91</v>
      </c>
      <c r="K46" s="45">
        <f t="shared" si="2"/>
        <v>6.51</v>
      </c>
      <c r="L46" s="45">
        <f t="shared" si="13"/>
        <v>17.399999999999999</v>
      </c>
      <c r="M46" s="48">
        <f t="shared" si="14"/>
        <v>6.8314285714285699E-4</v>
      </c>
      <c r="N46" s="25"/>
      <c r="O46" s="45">
        <f t="shared" si="10"/>
        <v>23.91</v>
      </c>
      <c r="P46" s="26"/>
      <c r="Q46" s="41"/>
      <c r="R46" s="41"/>
    </row>
    <row r="47" spans="1:18" s="27" customFormat="1" ht="38.25" x14ac:dyDescent="0.2">
      <c r="A47" s="43" t="s">
        <v>401</v>
      </c>
      <c r="B47" s="44" t="s">
        <v>411</v>
      </c>
      <c r="C47" s="43" t="s">
        <v>35</v>
      </c>
      <c r="D47" s="45">
        <v>0.16</v>
      </c>
      <c r="E47" s="45">
        <v>280.91000000000003</v>
      </c>
      <c r="F47" s="45">
        <v>19.27</v>
      </c>
      <c r="G47" s="45">
        <v>261.64</v>
      </c>
      <c r="H47" s="46" t="s">
        <v>391</v>
      </c>
      <c r="I47" s="47" t="s">
        <v>25</v>
      </c>
      <c r="J47" s="45">
        <f t="shared" si="12"/>
        <v>44.94</v>
      </c>
      <c r="K47" s="45">
        <f t="shared" si="2"/>
        <v>3.08</v>
      </c>
      <c r="L47" s="45">
        <f t="shared" si="13"/>
        <v>41.86</v>
      </c>
      <c r="M47" s="48">
        <f t="shared" si="14"/>
        <v>1.2839999999999998E-3</v>
      </c>
      <c r="N47" s="25"/>
      <c r="O47" s="45">
        <f t="shared" si="10"/>
        <v>44.94</v>
      </c>
      <c r="P47" s="26"/>
      <c r="Q47" s="41"/>
      <c r="R47" s="41"/>
    </row>
    <row r="48" spans="1:18" x14ac:dyDescent="0.2">
      <c r="A48" s="28"/>
      <c r="B48" s="49"/>
      <c r="C48" s="28"/>
      <c r="D48" s="50"/>
      <c r="E48" s="50"/>
      <c r="F48" s="50"/>
      <c r="G48" s="50"/>
      <c r="H48" s="51"/>
      <c r="I48" s="52"/>
      <c r="J48" s="50"/>
      <c r="K48" s="50">
        <f t="shared" si="2"/>
        <v>0</v>
      </c>
      <c r="L48" s="50">
        <f>TRUNC(D48*G48,2)</f>
        <v>0</v>
      </c>
      <c r="M48" s="31"/>
      <c r="O48" s="50">
        <f t="shared" ref="O48:O79" si="15">TRUNC(D48*E48,2)</f>
        <v>0</v>
      </c>
    </row>
    <row r="49" spans="1:18" s="42" customFormat="1" x14ac:dyDescent="0.2">
      <c r="A49" s="32" t="s">
        <v>63</v>
      </c>
      <c r="B49" s="33" t="s">
        <v>64</v>
      </c>
      <c r="C49" s="34"/>
      <c r="D49" s="53"/>
      <c r="E49" s="53"/>
      <c r="F49" s="53"/>
      <c r="G49" s="53"/>
      <c r="H49" s="54"/>
      <c r="I49" s="55"/>
      <c r="J49" s="38">
        <f>J51+J54</f>
        <v>7653.4599999999991</v>
      </c>
      <c r="K49" s="38">
        <f t="shared" ref="K49:L49" si="16">K51+K54</f>
        <v>1486.58</v>
      </c>
      <c r="L49" s="38">
        <f t="shared" si="16"/>
        <v>6166.8900000000012</v>
      </c>
      <c r="M49" s="39">
        <f>M51+M54</f>
        <v>0.21867028571428565</v>
      </c>
      <c r="N49" s="40"/>
      <c r="O49" s="38">
        <f t="shared" si="15"/>
        <v>0</v>
      </c>
      <c r="P49" s="26"/>
      <c r="Q49" s="41"/>
      <c r="R49" s="41"/>
    </row>
    <row r="50" spans="1:18" x14ac:dyDescent="0.2">
      <c r="A50" s="28"/>
      <c r="B50" s="49"/>
      <c r="C50" s="28"/>
      <c r="D50" s="50"/>
      <c r="E50" s="50"/>
      <c r="F50" s="50"/>
      <c r="G50" s="50"/>
      <c r="H50" s="51"/>
      <c r="I50" s="52"/>
      <c r="J50" s="50"/>
      <c r="K50" s="50"/>
      <c r="L50" s="50"/>
      <c r="M50" s="31"/>
      <c r="O50" s="50">
        <f t="shared" si="15"/>
        <v>0</v>
      </c>
    </row>
    <row r="51" spans="1:18" s="42" customFormat="1" x14ac:dyDescent="0.2">
      <c r="A51" s="32" t="s">
        <v>65</v>
      </c>
      <c r="B51" s="33" t="s">
        <v>66</v>
      </c>
      <c r="C51" s="34"/>
      <c r="D51" s="53"/>
      <c r="E51" s="53"/>
      <c r="F51" s="53"/>
      <c r="G51" s="53"/>
      <c r="H51" s="54"/>
      <c r="I51" s="55"/>
      <c r="J51" s="38">
        <f>SUM(J52:J52)</f>
        <v>2501.6799999999998</v>
      </c>
      <c r="K51" s="38">
        <f t="shared" ref="K51:L51" si="17">SUM(K52:K52)</f>
        <v>1076.9100000000001</v>
      </c>
      <c r="L51" s="38">
        <f t="shared" si="17"/>
        <v>1424.77</v>
      </c>
      <c r="M51" s="39">
        <f>SUM(M52:M52)</f>
        <v>7.1476571428571403E-2</v>
      </c>
      <c r="N51" s="40"/>
      <c r="O51" s="38">
        <f t="shared" si="15"/>
        <v>0</v>
      </c>
      <c r="P51" s="26"/>
      <c r="Q51" s="41"/>
      <c r="R51" s="41"/>
    </row>
    <row r="52" spans="1:18" s="27" customFormat="1" ht="25.5" x14ac:dyDescent="0.2">
      <c r="A52" s="43" t="s">
        <v>67</v>
      </c>
      <c r="B52" s="44" t="s">
        <v>68</v>
      </c>
      <c r="C52" s="43" t="s">
        <v>23</v>
      </c>
      <c r="D52" s="45">
        <v>104.15</v>
      </c>
      <c r="E52" s="45">
        <v>24.02</v>
      </c>
      <c r="F52" s="45">
        <v>10.34</v>
      </c>
      <c r="G52" s="45">
        <v>13.68</v>
      </c>
      <c r="H52" s="46" t="s">
        <v>418</v>
      </c>
      <c r="I52" s="47" t="s">
        <v>42</v>
      </c>
      <c r="J52" s="45">
        <f>TRUNC(E52*D52,2)</f>
        <v>2501.6799999999998</v>
      </c>
      <c r="K52" s="45">
        <f t="shared" si="2"/>
        <v>1076.9100000000001</v>
      </c>
      <c r="L52" s="45">
        <f>ROUND(D52*G52,2)</f>
        <v>1424.77</v>
      </c>
      <c r="M52" s="48">
        <f>J52/$J$207</f>
        <v>7.1476571428571403E-2</v>
      </c>
      <c r="N52" s="25"/>
      <c r="O52" s="45">
        <f t="shared" si="15"/>
        <v>2501.6799999999998</v>
      </c>
      <c r="P52" s="26"/>
      <c r="Q52" s="41"/>
      <c r="R52" s="41"/>
    </row>
    <row r="53" spans="1:18" x14ac:dyDescent="0.2">
      <c r="A53" s="28"/>
      <c r="B53" s="49"/>
      <c r="C53" s="28"/>
      <c r="D53" s="50"/>
      <c r="E53" s="50"/>
      <c r="F53" s="50"/>
      <c r="G53" s="50"/>
      <c r="H53" s="51"/>
      <c r="I53" s="52"/>
      <c r="J53" s="50"/>
      <c r="K53" s="50">
        <f t="shared" si="2"/>
        <v>0</v>
      </c>
      <c r="L53" s="50">
        <f>TRUNC(D53*G53,2)</f>
        <v>0</v>
      </c>
      <c r="M53" s="31"/>
      <c r="O53" s="50">
        <f t="shared" si="15"/>
        <v>0</v>
      </c>
    </row>
    <row r="54" spans="1:18" s="42" customFormat="1" x14ac:dyDescent="0.2">
      <c r="A54" s="32" t="s">
        <v>69</v>
      </c>
      <c r="B54" s="33" t="s">
        <v>70</v>
      </c>
      <c r="C54" s="34"/>
      <c r="D54" s="53"/>
      <c r="E54" s="53"/>
      <c r="F54" s="53"/>
      <c r="G54" s="53"/>
      <c r="H54" s="54"/>
      <c r="I54" s="55"/>
      <c r="J54" s="38">
        <f>SUM(J55:J58)</f>
        <v>5151.78</v>
      </c>
      <c r="K54" s="38">
        <f t="shared" ref="K54:L54" si="18">SUM(K55:K58)</f>
        <v>409.66999999999996</v>
      </c>
      <c r="L54" s="38">
        <f t="shared" si="18"/>
        <v>4742.1200000000008</v>
      </c>
      <c r="M54" s="39">
        <f>SUM(M55:M58)</f>
        <v>0.14719371428571426</v>
      </c>
      <c r="N54" s="40"/>
      <c r="O54" s="38">
        <f t="shared" si="15"/>
        <v>0</v>
      </c>
      <c r="P54" s="26"/>
      <c r="Q54" s="41"/>
      <c r="R54" s="41"/>
    </row>
    <row r="55" spans="1:18" s="27" customFormat="1" ht="51" x14ac:dyDescent="0.2">
      <c r="A55" s="43" t="s">
        <v>71</v>
      </c>
      <c r="B55" s="44" t="s">
        <v>72</v>
      </c>
      <c r="C55" s="43" t="s">
        <v>73</v>
      </c>
      <c r="D55" s="45">
        <v>3</v>
      </c>
      <c r="E55" s="45">
        <v>490.87</v>
      </c>
      <c r="F55" s="45">
        <v>69.930000000000007</v>
      </c>
      <c r="G55" s="45">
        <v>420.94</v>
      </c>
      <c r="H55" s="46" t="s">
        <v>419</v>
      </c>
      <c r="I55" s="47" t="s">
        <v>25</v>
      </c>
      <c r="J55" s="45">
        <f t="shared" ref="J55:J58" si="19">TRUNC(E55*D55,2)</f>
        <v>1472.61</v>
      </c>
      <c r="K55" s="45">
        <f t="shared" si="2"/>
        <v>209.79</v>
      </c>
      <c r="L55" s="45">
        <f>ROUND(D55*G55,2)</f>
        <v>1262.82</v>
      </c>
      <c r="M55" s="48">
        <f>J55/$J$207</f>
        <v>4.207457142857142E-2</v>
      </c>
      <c r="N55" s="25"/>
      <c r="O55" s="45">
        <f t="shared" si="15"/>
        <v>1472.61</v>
      </c>
      <c r="P55" s="26"/>
      <c r="Q55" s="41"/>
      <c r="R55" s="41"/>
    </row>
    <row r="56" spans="1:18" s="27" customFormat="1" ht="25.5" x14ac:dyDescent="0.2">
      <c r="A56" s="43" t="s">
        <v>74</v>
      </c>
      <c r="B56" s="44" t="s">
        <v>1113</v>
      </c>
      <c r="C56" s="43" t="s">
        <v>73</v>
      </c>
      <c r="D56" s="45">
        <v>2</v>
      </c>
      <c r="E56" s="45">
        <v>507.21</v>
      </c>
      <c r="F56" s="45">
        <v>9.24</v>
      </c>
      <c r="G56" s="45">
        <v>497.97</v>
      </c>
      <c r="H56" s="46" t="s">
        <v>75</v>
      </c>
      <c r="I56" s="47" t="s">
        <v>25</v>
      </c>
      <c r="J56" s="45">
        <f t="shared" si="19"/>
        <v>1014.42</v>
      </c>
      <c r="K56" s="45">
        <f t="shared" si="2"/>
        <v>18.48</v>
      </c>
      <c r="L56" s="45">
        <f>ROUND(D56*G56,2)</f>
        <v>995.94</v>
      </c>
      <c r="M56" s="48">
        <f>J56/$J$207</f>
        <v>2.8983428571428563E-2</v>
      </c>
      <c r="N56" s="25"/>
      <c r="O56" s="45">
        <f t="shared" si="15"/>
        <v>1014.42</v>
      </c>
      <c r="P56" s="26"/>
      <c r="Q56" s="41"/>
      <c r="R56" s="41"/>
    </row>
    <row r="57" spans="1:18" s="27" customFormat="1" ht="25.5" x14ac:dyDescent="0.2">
      <c r="A57" s="43" t="s">
        <v>76</v>
      </c>
      <c r="B57" s="44" t="s">
        <v>77</v>
      </c>
      <c r="C57" s="43" t="s">
        <v>23</v>
      </c>
      <c r="D57" s="45">
        <v>3.53</v>
      </c>
      <c r="E57" s="45">
        <v>620.16</v>
      </c>
      <c r="F57" s="45">
        <v>44.71</v>
      </c>
      <c r="G57" s="45">
        <v>575.45000000000005</v>
      </c>
      <c r="H57" s="46" t="s">
        <v>78</v>
      </c>
      <c r="I57" s="47" t="s">
        <v>25</v>
      </c>
      <c r="J57" s="45">
        <f t="shared" si="19"/>
        <v>2189.16</v>
      </c>
      <c r="K57" s="45">
        <f t="shared" si="2"/>
        <v>157.82</v>
      </c>
      <c r="L57" s="45">
        <f>ROUND(D57*G57,2)</f>
        <v>2031.34</v>
      </c>
      <c r="M57" s="48">
        <f>J57/$J$207</f>
        <v>6.2547428571428559E-2</v>
      </c>
      <c r="N57" s="25"/>
      <c r="O57" s="45">
        <f t="shared" si="15"/>
        <v>2189.16</v>
      </c>
      <c r="P57" s="26"/>
      <c r="Q57" s="41"/>
      <c r="R57" s="41"/>
    </row>
    <row r="58" spans="1:18" s="27" customFormat="1" x14ac:dyDescent="0.2">
      <c r="A58" s="43" t="s">
        <v>79</v>
      </c>
      <c r="B58" s="44" t="s">
        <v>80</v>
      </c>
      <c r="C58" s="43" t="s">
        <v>23</v>
      </c>
      <c r="D58" s="45">
        <v>3.53</v>
      </c>
      <c r="E58" s="45">
        <v>134.72999999999999</v>
      </c>
      <c r="F58" s="45">
        <v>6.68</v>
      </c>
      <c r="G58" s="45">
        <v>128.05000000000001</v>
      </c>
      <c r="H58" s="46" t="s">
        <v>81</v>
      </c>
      <c r="I58" s="47" t="s">
        <v>25</v>
      </c>
      <c r="J58" s="45">
        <f t="shared" si="19"/>
        <v>475.59</v>
      </c>
      <c r="K58" s="45">
        <f t="shared" si="2"/>
        <v>23.58</v>
      </c>
      <c r="L58" s="45">
        <f>ROUND(D58*G58,2)</f>
        <v>452.02</v>
      </c>
      <c r="M58" s="48">
        <f>J58/$J$207</f>
        <v>1.3588285714285711E-2</v>
      </c>
      <c r="N58" s="25"/>
      <c r="O58" s="45">
        <f t="shared" si="15"/>
        <v>475.59</v>
      </c>
      <c r="P58" s="26"/>
      <c r="Q58" s="41"/>
      <c r="R58" s="41"/>
    </row>
    <row r="59" spans="1:18" x14ac:dyDescent="0.2">
      <c r="A59" s="28"/>
      <c r="B59" s="49"/>
      <c r="C59" s="28"/>
      <c r="D59" s="50"/>
      <c r="E59" s="50"/>
      <c r="F59" s="50"/>
      <c r="G59" s="50"/>
      <c r="H59" s="51"/>
      <c r="I59" s="52"/>
      <c r="J59" s="50"/>
      <c r="K59" s="50">
        <f t="shared" si="2"/>
        <v>0</v>
      </c>
      <c r="L59" s="50">
        <f>TRUNC(D59*G59,2)</f>
        <v>0</v>
      </c>
      <c r="M59" s="31"/>
      <c r="O59" s="50">
        <f t="shared" si="15"/>
        <v>0</v>
      </c>
    </row>
    <row r="60" spans="1:18" s="42" customFormat="1" x14ac:dyDescent="0.2">
      <c r="A60" s="32" t="s">
        <v>82</v>
      </c>
      <c r="B60" s="33" t="s">
        <v>83</v>
      </c>
      <c r="C60" s="34"/>
      <c r="D60" s="53"/>
      <c r="E60" s="53"/>
      <c r="F60" s="53"/>
      <c r="G60" s="53"/>
      <c r="H60" s="54"/>
      <c r="I60" s="55"/>
      <c r="J60" s="38">
        <f>J62+J68+J76</f>
        <v>5757.37</v>
      </c>
      <c r="K60" s="38">
        <f t="shared" ref="K60:L60" si="20">K62+K68+K76</f>
        <v>1793.31</v>
      </c>
      <c r="L60" s="38">
        <f t="shared" si="20"/>
        <v>3964.04</v>
      </c>
      <c r="M60" s="39">
        <f>M62+M68+M76</f>
        <v>0.16449628571428568</v>
      </c>
      <c r="N60" s="40"/>
      <c r="O60" s="38">
        <f t="shared" si="15"/>
        <v>0</v>
      </c>
      <c r="P60" s="26"/>
      <c r="Q60" s="41"/>
      <c r="R60" s="41"/>
    </row>
    <row r="61" spans="1:18" x14ac:dyDescent="0.2">
      <c r="A61" s="28"/>
      <c r="B61" s="49"/>
      <c r="C61" s="28"/>
      <c r="D61" s="50"/>
      <c r="E61" s="50"/>
      <c r="F61" s="50"/>
      <c r="G61" s="50"/>
      <c r="H61" s="51"/>
      <c r="I61" s="52"/>
      <c r="J61" s="50"/>
      <c r="K61" s="50"/>
      <c r="L61" s="50"/>
      <c r="M61" s="31"/>
      <c r="O61" s="50">
        <f t="shared" si="15"/>
        <v>0</v>
      </c>
    </row>
    <row r="62" spans="1:18" s="42" customFormat="1" x14ac:dyDescent="0.2">
      <c r="A62" s="32" t="s">
        <v>84</v>
      </c>
      <c r="B62" s="33" t="s">
        <v>85</v>
      </c>
      <c r="C62" s="34"/>
      <c r="D62" s="53"/>
      <c r="E62" s="53"/>
      <c r="F62" s="53"/>
      <c r="G62" s="53"/>
      <c r="H62" s="54"/>
      <c r="I62" s="55"/>
      <c r="J62" s="38">
        <f>SUM(J63:J66)</f>
        <v>1925.84</v>
      </c>
      <c r="K62" s="38">
        <f t="shared" ref="K62:L62" si="21">SUM(K63:K66)</f>
        <v>678.1</v>
      </c>
      <c r="L62" s="38">
        <f t="shared" si="21"/>
        <v>1247.73</v>
      </c>
      <c r="M62" s="39">
        <f>SUM(M63:M66)</f>
        <v>5.502399999999999E-2</v>
      </c>
      <c r="N62" s="40"/>
      <c r="O62" s="38">
        <f t="shared" si="15"/>
        <v>0</v>
      </c>
      <c r="P62" s="26"/>
      <c r="Q62" s="41"/>
      <c r="R62" s="41"/>
    </row>
    <row r="63" spans="1:18" s="27" customFormat="1" ht="25.5" x14ac:dyDescent="0.2">
      <c r="A63" s="43" t="s">
        <v>86</v>
      </c>
      <c r="B63" s="44" t="s">
        <v>87</v>
      </c>
      <c r="C63" s="43" t="s">
        <v>23</v>
      </c>
      <c r="D63" s="45">
        <v>134.19</v>
      </c>
      <c r="E63" s="45">
        <v>1.71</v>
      </c>
      <c r="F63" s="45">
        <v>0.6</v>
      </c>
      <c r="G63" s="45">
        <v>1.1100000000000001</v>
      </c>
      <c r="H63" s="46" t="s">
        <v>88</v>
      </c>
      <c r="I63" s="47" t="s">
        <v>25</v>
      </c>
      <c r="J63" s="45">
        <f t="shared" ref="J63:J66" si="22">TRUNC(E63*D63,2)</f>
        <v>229.46</v>
      </c>
      <c r="K63" s="45">
        <f t="shared" si="2"/>
        <v>80.510000000000005</v>
      </c>
      <c r="L63" s="45">
        <f>ROUND(D63*G63,2)</f>
        <v>148.94999999999999</v>
      </c>
      <c r="M63" s="48">
        <f>J63/$J$207</f>
        <v>6.5559999999999985E-3</v>
      </c>
      <c r="N63" s="25"/>
      <c r="O63" s="45">
        <f t="shared" si="15"/>
        <v>229.46</v>
      </c>
      <c r="P63" s="26"/>
      <c r="Q63" s="41"/>
      <c r="R63" s="41"/>
    </row>
    <row r="64" spans="1:18" s="27" customFormat="1" ht="38.25" x14ac:dyDescent="0.2">
      <c r="A64" s="43" t="s">
        <v>89</v>
      </c>
      <c r="B64" s="44" t="s">
        <v>90</v>
      </c>
      <c r="C64" s="43" t="s">
        <v>23</v>
      </c>
      <c r="D64" s="45">
        <v>125.01</v>
      </c>
      <c r="E64" s="45">
        <v>9.41</v>
      </c>
      <c r="F64" s="45">
        <v>3.56</v>
      </c>
      <c r="G64" s="45">
        <v>5.85</v>
      </c>
      <c r="H64" s="46" t="s">
        <v>91</v>
      </c>
      <c r="I64" s="47" t="s">
        <v>25</v>
      </c>
      <c r="J64" s="45">
        <f t="shared" si="22"/>
        <v>1176.3399999999999</v>
      </c>
      <c r="K64" s="45">
        <f t="shared" si="2"/>
        <v>445.03</v>
      </c>
      <c r="L64" s="45">
        <f>ROUND(D64*G64,2)</f>
        <v>731.31</v>
      </c>
      <c r="M64" s="48">
        <f>J64/$J$207</f>
        <v>3.3609714285714277E-2</v>
      </c>
      <c r="N64" s="25"/>
      <c r="O64" s="45">
        <f t="shared" si="15"/>
        <v>1176.3399999999999</v>
      </c>
      <c r="P64" s="26"/>
      <c r="Q64" s="41"/>
      <c r="R64" s="41"/>
    </row>
    <row r="65" spans="1:18" s="27" customFormat="1" ht="51" x14ac:dyDescent="0.2">
      <c r="A65" s="43" t="s">
        <v>92</v>
      </c>
      <c r="B65" s="44" t="s">
        <v>93</v>
      </c>
      <c r="C65" s="43" t="s">
        <v>23</v>
      </c>
      <c r="D65" s="45">
        <v>9.18</v>
      </c>
      <c r="E65" s="45">
        <v>16.02</v>
      </c>
      <c r="F65" s="45">
        <v>5.96</v>
      </c>
      <c r="G65" s="45">
        <v>10.06</v>
      </c>
      <c r="H65" s="46" t="s">
        <v>94</v>
      </c>
      <c r="I65" s="47" t="s">
        <v>25</v>
      </c>
      <c r="J65" s="45">
        <f t="shared" si="22"/>
        <v>147.06</v>
      </c>
      <c r="K65" s="45">
        <f t="shared" si="2"/>
        <v>54.71</v>
      </c>
      <c r="L65" s="45">
        <f>ROUND(D65*G65,2)</f>
        <v>92.35</v>
      </c>
      <c r="M65" s="48">
        <f>J65/$J$207</f>
        <v>4.2017142857142852E-3</v>
      </c>
      <c r="N65" s="25"/>
      <c r="O65" s="45">
        <f t="shared" si="15"/>
        <v>147.06</v>
      </c>
      <c r="P65" s="26"/>
      <c r="Q65" s="41"/>
      <c r="R65" s="41"/>
    </row>
    <row r="66" spans="1:18" s="27" customFormat="1" ht="38.25" x14ac:dyDescent="0.2">
      <c r="A66" s="43" t="s">
        <v>95</v>
      </c>
      <c r="B66" s="44" t="s">
        <v>96</v>
      </c>
      <c r="C66" s="43" t="s">
        <v>23</v>
      </c>
      <c r="D66" s="45">
        <v>9.18</v>
      </c>
      <c r="E66" s="45">
        <v>40.630000000000003</v>
      </c>
      <c r="F66" s="45">
        <v>10.66</v>
      </c>
      <c r="G66" s="45">
        <v>29.97</v>
      </c>
      <c r="H66" s="46" t="s">
        <v>97</v>
      </c>
      <c r="I66" s="47" t="s">
        <v>25</v>
      </c>
      <c r="J66" s="45">
        <f t="shared" si="22"/>
        <v>372.98</v>
      </c>
      <c r="K66" s="45">
        <f t="shared" si="2"/>
        <v>97.85</v>
      </c>
      <c r="L66" s="45">
        <f>ROUND(D66*G66,2)</f>
        <v>275.12</v>
      </c>
      <c r="M66" s="48">
        <f>J66/$J$207</f>
        <v>1.0656571428571427E-2</v>
      </c>
      <c r="N66" s="25"/>
      <c r="O66" s="45">
        <f t="shared" si="15"/>
        <v>372.98</v>
      </c>
      <c r="P66" s="26"/>
      <c r="Q66" s="41"/>
      <c r="R66" s="41"/>
    </row>
    <row r="67" spans="1:18" x14ac:dyDescent="0.2">
      <c r="A67" s="28"/>
      <c r="B67" s="49"/>
      <c r="C67" s="28"/>
      <c r="D67" s="50"/>
      <c r="E67" s="50"/>
      <c r="F67" s="50"/>
      <c r="G67" s="50"/>
      <c r="H67" s="51"/>
      <c r="I67" s="52"/>
      <c r="J67" s="50"/>
      <c r="K67" s="50">
        <f t="shared" si="2"/>
        <v>0</v>
      </c>
      <c r="L67" s="50">
        <f>TRUNC(D67*G67,2)</f>
        <v>0</v>
      </c>
      <c r="M67" s="31"/>
      <c r="O67" s="50">
        <f t="shared" si="15"/>
        <v>0</v>
      </c>
    </row>
    <row r="68" spans="1:18" s="42" customFormat="1" x14ac:dyDescent="0.2">
      <c r="A68" s="32" t="s">
        <v>98</v>
      </c>
      <c r="B68" s="33" t="s">
        <v>99</v>
      </c>
      <c r="C68" s="34"/>
      <c r="D68" s="53"/>
      <c r="E68" s="53"/>
      <c r="F68" s="53"/>
      <c r="G68" s="53"/>
      <c r="H68" s="54"/>
      <c r="I68" s="55"/>
      <c r="J68" s="38">
        <f>SUM(J69:J74)</f>
        <v>1140.3700000000001</v>
      </c>
      <c r="K68" s="38">
        <f t="shared" ref="K68:L68" si="23">SUM(K69:K74)</f>
        <v>450.53000000000003</v>
      </c>
      <c r="L68" s="38">
        <f t="shared" si="23"/>
        <v>689.85</v>
      </c>
      <c r="M68" s="39">
        <f>SUM(M69:M74)</f>
        <v>3.2582E-2</v>
      </c>
      <c r="N68" s="40"/>
      <c r="O68" s="38">
        <f t="shared" si="15"/>
        <v>0</v>
      </c>
      <c r="P68" s="26"/>
      <c r="Q68" s="41"/>
      <c r="R68" s="41"/>
    </row>
    <row r="69" spans="1:18" s="27" customFormat="1" ht="25.5" x14ac:dyDescent="0.2">
      <c r="A69" s="43" t="s">
        <v>100</v>
      </c>
      <c r="B69" s="44" t="s">
        <v>87</v>
      </c>
      <c r="C69" s="43" t="s">
        <v>23</v>
      </c>
      <c r="D69" s="45">
        <v>89.88</v>
      </c>
      <c r="E69" s="45">
        <v>1.71</v>
      </c>
      <c r="F69" s="45">
        <v>0.6</v>
      </c>
      <c r="G69" s="45">
        <v>1.1100000000000001</v>
      </c>
      <c r="H69" s="46" t="s">
        <v>88</v>
      </c>
      <c r="I69" s="47" t="s">
        <v>25</v>
      </c>
      <c r="J69" s="45">
        <f t="shared" ref="J69:J73" si="24">TRUNC(E69*D69,2)</f>
        <v>153.69</v>
      </c>
      <c r="K69" s="45">
        <f t="shared" si="2"/>
        <v>53.92</v>
      </c>
      <c r="L69" s="45">
        <f t="shared" ref="L69:L74" si="25">ROUND(D69*G69,2)</f>
        <v>99.77</v>
      </c>
      <c r="M69" s="48">
        <f t="shared" ref="M69:M74" si="26">J69/$J$207</f>
        <v>4.3911428571428565E-3</v>
      </c>
      <c r="N69" s="25"/>
      <c r="O69" s="45">
        <f t="shared" si="15"/>
        <v>153.69</v>
      </c>
      <c r="P69" s="26"/>
      <c r="Q69" s="41"/>
      <c r="R69" s="41"/>
    </row>
    <row r="70" spans="1:18" s="27" customFormat="1" ht="38.25" x14ac:dyDescent="0.2">
      <c r="A70" s="43" t="s">
        <v>101</v>
      </c>
      <c r="B70" s="44" t="s">
        <v>90</v>
      </c>
      <c r="C70" s="43" t="s">
        <v>23</v>
      </c>
      <c r="D70" s="45">
        <v>89.5</v>
      </c>
      <c r="E70" s="45">
        <v>9.41</v>
      </c>
      <c r="F70" s="45">
        <v>3.56</v>
      </c>
      <c r="G70" s="45">
        <v>5.85</v>
      </c>
      <c r="H70" s="46" t="s">
        <v>91</v>
      </c>
      <c r="I70" s="47" t="s">
        <v>25</v>
      </c>
      <c r="J70" s="45">
        <f t="shared" si="24"/>
        <v>842.19</v>
      </c>
      <c r="K70" s="45">
        <f t="shared" si="2"/>
        <v>318.62</v>
      </c>
      <c r="L70" s="45">
        <f t="shared" si="25"/>
        <v>523.58000000000004</v>
      </c>
      <c r="M70" s="48">
        <f t="shared" si="26"/>
        <v>2.4062571428571426E-2</v>
      </c>
      <c r="N70" s="25"/>
      <c r="O70" s="45">
        <f t="shared" si="15"/>
        <v>842.19</v>
      </c>
      <c r="P70" s="26"/>
      <c r="Q70" s="41"/>
      <c r="R70" s="41"/>
    </row>
    <row r="71" spans="1:18" s="27" customFormat="1" ht="25.5" customHeight="1" x14ac:dyDescent="0.2">
      <c r="A71" s="43" t="s">
        <v>102</v>
      </c>
      <c r="B71" s="44" t="s">
        <v>103</v>
      </c>
      <c r="C71" s="43" t="s">
        <v>23</v>
      </c>
      <c r="D71" s="45">
        <v>6.98</v>
      </c>
      <c r="E71" s="45">
        <v>4.74</v>
      </c>
      <c r="F71" s="45">
        <v>3.15</v>
      </c>
      <c r="G71" s="45">
        <v>1.59</v>
      </c>
      <c r="H71" s="46" t="s">
        <v>420</v>
      </c>
      <c r="I71" s="47" t="s">
        <v>42</v>
      </c>
      <c r="J71" s="45">
        <f t="shared" si="24"/>
        <v>33.08</v>
      </c>
      <c r="K71" s="45">
        <f t="shared" si="2"/>
        <v>21.98</v>
      </c>
      <c r="L71" s="45">
        <f t="shared" si="25"/>
        <v>11.1</v>
      </c>
      <c r="M71" s="48">
        <f t="shared" si="26"/>
        <v>9.4514285714285685E-4</v>
      </c>
      <c r="N71" s="25"/>
      <c r="O71" s="45">
        <f t="shared" si="15"/>
        <v>33.08</v>
      </c>
      <c r="P71" s="26"/>
      <c r="Q71" s="41"/>
      <c r="R71" s="41"/>
    </row>
    <row r="72" spans="1:18" s="27" customFormat="1" ht="38.25" x14ac:dyDescent="0.2">
      <c r="A72" s="43" t="s">
        <v>104</v>
      </c>
      <c r="B72" s="44" t="s">
        <v>105</v>
      </c>
      <c r="C72" s="43" t="s">
        <v>23</v>
      </c>
      <c r="D72" s="45">
        <v>6.98</v>
      </c>
      <c r="E72" s="45">
        <v>12.77</v>
      </c>
      <c r="F72" s="45">
        <v>7.07</v>
      </c>
      <c r="G72" s="45">
        <v>5.7</v>
      </c>
      <c r="H72" s="46" t="s">
        <v>106</v>
      </c>
      <c r="I72" s="47" t="s">
        <v>25</v>
      </c>
      <c r="J72" s="45">
        <f t="shared" si="24"/>
        <v>89.13</v>
      </c>
      <c r="K72" s="45">
        <f t="shared" si="2"/>
        <v>49.34</v>
      </c>
      <c r="L72" s="45">
        <f t="shared" si="25"/>
        <v>39.79</v>
      </c>
      <c r="M72" s="48">
        <f t="shared" si="26"/>
        <v>2.546571428571428E-3</v>
      </c>
      <c r="N72" s="25"/>
      <c r="O72" s="45">
        <f t="shared" si="15"/>
        <v>89.13</v>
      </c>
      <c r="P72" s="26"/>
      <c r="Q72" s="41"/>
      <c r="R72" s="41"/>
    </row>
    <row r="73" spans="1:18" s="27" customFormat="1" ht="51" x14ac:dyDescent="0.2">
      <c r="A73" s="43" t="s">
        <v>107</v>
      </c>
      <c r="B73" s="44" t="s">
        <v>93</v>
      </c>
      <c r="C73" s="43" t="s">
        <v>23</v>
      </c>
      <c r="D73" s="45">
        <v>0.38</v>
      </c>
      <c r="E73" s="45">
        <v>16.29</v>
      </c>
      <c r="F73" s="45">
        <v>5.97</v>
      </c>
      <c r="G73" s="45">
        <v>10.32</v>
      </c>
      <c r="H73" s="46" t="s">
        <v>108</v>
      </c>
      <c r="I73" s="47" t="s">
        <v>25</v>
      </c>
      <c r="J73" s="45">
        <f t="shared" si="24"/>
        <v>6.19</v>
      </c>
      <c r="K73" s="45">
        <f t="shared" si="2"/>
        <v>2.2599999999999998</v>
      </c>
      <c r="L73" s="45">
        <f t="shared" si="25"/>
        <v>3.92</v>
      </c>
      <c r="M73" s="48">
        <f t="shared" si="26"/>
        <v>1.7685714285714283E-4</v>
      </c>
      <c r="N73" s="25"/>
      <c r="O73" s="45">
        <f t="shared" si="15"/>
        <v>6.19</v>
      </c>
      <c r="P73" s="26"/>
      <c r="Q73" s="41"/>
      <c r="R73" s="41"/>
    </row>
    <row r="74" spans="1:18" s="27" customFormat="1" ht="38.25" x14ac:dyDescent="0.2">
      <c r="A74" s="43" t="s">
        <v>109</v>
      </c>
      <c r="B74" s="44" t="s">
        <v>96</v>
      </c>
      <c r="C74" s="43" t="s">
        <v>23</v>
      </c>
      <c r="D74" s="45">
        <v>0.38</v>
      </c>
      <c r="E74" s="45">
        <v>42.36</v>
      </c>
      <c r="F74" s="45">
        <v>11.61</v>
      </c>
      <c r="G74" s="45">
        <v>30.75</v>
      </c>
      <c r="H74" s="46" t="s">
        <v>110</v>
      </c>
      <c r="I74" s="47" t="s">
        <v>25</v>
      </c>
      <c r="J74" s="45">
        <f>TRUNC(E74*D74,2)</f>
        <v>16.09</v>
      </c>
      <c r="K74" s="45">
        <f t="shared" si="2"/>
        <v>4.41</v>
      </c>
      <c r="L74" s="45">
        <f t="shared" si="25"/>
        <v>11.69</v>
      </c>
      <c r="M74" s="48">
        <f t="shared" si="26"/>
        <v>4.5971428571428563E-4</v>
      </c>
      <c r="N74" s="25"/>
      <c r="O74" s="45">
        <f t="shared" si="15"/>
        <v>16.09</v>
      </c>
      <c r="P74" s="26"/>
      <c r="Q74" s="41"/>
      <c r="R74" s="41"/>
    </row>
    <row r="75" spans="1:18" x14ac:dyDescent="0.2">
      <c r="A75" s="28"/>
      <c r="B75" s="49"/>
      <c r="C75" s="28"/>
      <c r="D75" s="50"/>
      <c r="E75" s="50"/>
      <c r="F75" s="50"/>
      <c r="G75" s="50"/>
      <c r="H75" s="51"/>
      <c r="I75" s="52"/>
      <c r="J75" s="50"/>
      <c r="K75" s="50">
        <f t="shared" si="2"/>
        <v>0</v>
      </c>
      <c r="L75" s="50">
        <f>TRUNC(D75*G75,2)</f>
        <v>0</v>
      </c>
      <c r="M75" s="31"/>
      <c r="O75" s="50">
        <f t="shared" si="15"/>
        <v>0</v>
      </c>
    </row>
    <row r="76" spans="1:18" s="42" customFormat="1" x14ac:dyDescent="0.2">
      <c r="A76" s="32" t="s">
        <v>111</v>
      </c>
      <c r="B76" s="33" t="s">
        <v>112</v>
      </c>
      <c r="C76" s="34"/>
      <c r="D76" s="53"/>
      <c r="E76" s="53"/>
      <c r="F76" s="53"/>
      <c r="G76" s="53"/>
      <c r="H76" s="54"/>
      <c r="I76" s="55"/>
      <c r="J76" s="38">
        <f>SUM(J77:J81)</f>
        <v>2691.16</v>
      </c>
      <c r="K76" s="38">
        <f t="shared" ref="K76:L76" si="27">SUM(K77:K81)</f>
        <v>664.68</v>
      </c>
      <c r="L76" s="38">
        <f t="shared" si="27"/>
        <v>2026.46</v>
      </c>
      <c r="M76" s="39">
        <f>SUM(M77:M81)</f>
        <v>7.6890285714285689E-2</v>
      </c>
      <c r="N76" s="40"/>
      <c r="O76" s="38">
        <f t="shared" si="15"/>
        <v>0</v>
      </c>
      <c r="P76" s="26"/>
      <c r="Q76" s="41"/>
      <c r="R76" s="41"/>
    </row>
    <row r="77" spans="1:18" s="27" customFormat="1" ht="25.5" x14ac:dyDescent="0.2">
      <c r="A77" s="43" t="s">
        <v>113</v>
      </c>
      <c r="B77" s="44" t="s">
        <v>114</v>
      </c>
      <c r="C77" s="43" t="s">
        <v>23</v>
      </c>
      <c r="D77" s="45">
        <v>125.01</v>
      </c>
      <c r="E77" s="45">
        <v>9.1199999999999992</v>
      </c>
      <c r="F77" s="45">
        <v>1.65</v>
      </c>
      <c r="G77" s="45">
        <v>7.47</v>
      </c>
      <c r="H77" s="46" t="s">
        <v>115</v>
      </c>
      <c r="I77" s="47" t="s">
        <v>25</v>
      </c>
      <c r="J77" s="45">
        <f t="shared" ref="J77:J81" si="28">TRUNC(E77*D77,2)</f>
        <v>1140.0899999999999</v>
      </c>
      <c r="K77" s="45">
        <f t="shared" si="2"/>
        <v>206.26</v>
      </c>
      <c r="L77" s="45">
        <f>ROUND(D77*G77,2)</f>
        <v>933.82</v>
      </c>
      <c r="M77" s="48">
        <f>J77/$J$207</f>
        <v>3.2573999999999992E-2</v>
      </c>
      <c r="N77" s="25"/>
      <c r="O77" s="45">
        <f t="shared" si="15"/>
        <v>1140.0899999999999</v>
      </c>
      <c r="P77" s="26"/>
      <c r="Q77" s="41"/>
      <c r="R77" s="41"/>
    </row>
    <row r="78" spans="1:18" s="27" customFormat="1" ht="25.5" x14ac:dyDescent="0.2">
      <c r="A78" s="43" t="s">
        <v>116</v>
      </c>
      <c r="B78" s="44" t="s">
        <v>117</v>
      </c>
      <c r="C78" s="43" t="s">
        <v>23</v>
      </c>
      <c r="D78" s="45">
        <v>89.5</v>
      </c>
      <c r="E78" s="45">
        <v>9.1199999999999992</v>
      </c>
      <c r="F78" s="45">
        <v>1.65</v>
      </c>
      <c r="G78" s="45">
        <v>7.47</v>
      </c>
      <c r="H78" s="46" t="s">
        <v>115</v>
      </c>
      <c r="I78" s="47" t="s">
        <v>25</v>
      </c>
      <c r="J78" s="45">
        <f t="shared" si="28"/>
        <v>816.24</v>
      </c>
      <c r="K78" s="45">
        <f t="shared" si="2"/>
        <v>147.66999999999999</v>
      </c>
      <c r="L78" s="45">
        <f>ROUND(D78*G78,2)</f>
        <v>668.57</v>
      </c>
      <c r="M78" s="48">
        <f>J78/$J$207</f>
        <v>2.3321142857142853E-2</v>
      </c>
      <c r="N78" s="25"/>
      <c r="O78" s="45">
        <f t="shared" si="15"/>
        <v>816.24</v>
      </c>
      <c r="P78" s="26"/>
      <c r="Q78" s="41"/>
      <c r="R78" s="41"/>
    </row>
    <row r="79" spans="1:18" s="27" customFormat="1" x14ac:dyDescent="0.2">
      <c r="A79" s="43" t="s">
        <v>118</v>
      </c>
      <c r="B79" s="44" t="s">
        <v>119</v>
      </c>
      <c r="C79" s="43" t="s">
        <v>23</v>
      </c>
      <c r="D79" s="45">
        <v>214.51</v>
      </c>
      <c r="E79" s="45">
        <v>1.4</v>
      </c>
      <c r="F79" s="45">
        <v>0.34</v>
      </c>
      <c r="G79" s="45">
        <v>1.06</v>
      </c>
      <c r="H79" s="46" t="s">
        <v>120</v>
      </c>
      <c r="I79" s="47" t="s">
        <v>25</v>
      </c>
      <c r="J79" s="45">
        <f t="shared" si="28"/>
        <v>300.31</v>
      </c>
      <c r="K79" s="45">
        <f t="shared" si="2"/>
        <v>72.930000000000007</v>
      </c>
      <c r="L79" s="45">
        <f>ROUND(D79*G79,2)</f>
        <v>227.38</v>
      </c>
      <c r="M79" s="48">
        <f>J79/$J$207</f>
        <v>8.5802857142857122E-3</v>
      </c>
      <c r="N79" s="25"/>
      <c r="O79" s="45">
        <f t="shared" si="15"/>
        <v>300.31</v>
      </c>
      <c r="P79" s="26"/>
      <c r="Q79" s="41"/>
      <c r="R79" s="41"/>
    </row>
    <row r="80" spans="1:18" s="27" customFormat="1" ht="25.5" x14ac:dyDescent="0.2">
      <c r="A80" s="43" t="s">
        <v>121</v>
      </c>
      <c r="B80" s="44" t="s">
        <v>122</v>
      </c>
      <c r="C80" s="43" t="s">
        <v>23</v>
      </c>
      <c r="D80" s="45">
        <v>11.03</v>
      </c>
      <c r="E80" s="45">
        <v>11.48</v>
      </c>
      <c r="F80" s="45">
        <v>4.59</v>
      </c>
      <c r="G80" s="45">
        <v>6.89</v>
      </c>
      <c r="H80" s="46" t="s">
        <v>123</v>
      </c>
      <c r="I80" s="47" t="s">
        <v>25</v>
      </c>
      <c r="J80" s="45">
        <f t="shared" si="28"/>
        <v>126.62</v>
      </c>
      <c r="K80" s="45">
        <f t="shared" si="2"/>
        <v>50.62</v>
      </c>
      <c r="L80" s="45">
        <f>ROUND(D80*G80,2)</f>
        <v>76</v>
      </c>
      <c r="M80" s="48">
        <f>J80/$J$207</f>
        <v>3.6177142857142853E-3</v>
      </c>
      <c r="N80" s="25"/>
      <c r="O80" s="45">
        <f t="shared" ref="O80:O111" si="29">TRUNC(D80*E80,2)</f>
        <v>126.62</v>
      </c>
      <c r="P80" s="26"/>
      <c r="Q80" s="41"/>
      <c r="R80" s="41"/>
    </row>
    <row r="81" spans="1:18" s="27" customFormat="1" ht="25.5" x14ac:dyDescent="0.2">
      <c r="A81" s="43" t="s">
        <v>124</v>
      </c>
      <c r="B81" s="44" t="s">
        <v>125</v>
      </c>
      <c r="C81" s="43" t="s">
        <v>23</v>
      </c>
      <c r="D81" s="45">
        <v>19.28</v>
      </c>
      <c r="E81" s="45">
        <v>15.97</v>
      </c>
      <c r="F81" s="45">
        <v>9.7100000000000009</v>
      </c>
      <c r="G81" s="45">
        <v>6.26</v>
      </c>
      <c r="H81" s="46" t="s">
        <v>126</v>
      </c>
      <c r="I81" s="47" t="s">
        <v>25</v>
      </c>
      <c r="J81" s="45">
        <f t="shared" si="28"/>
        <v>307.89999999999998</v>
      </c>
      <c r="K81" s="45">
        <f t="shared" si="2"/>
        <v>187.2</v>
      </c>
      <c r="L81" s="45">
        <f>ROUND(D81*G81,2)</f>
        <v>120.69</v>
      </c>
      <c r="M81" s="48">
        <f>J81/$J$207</f>
        <v>8.7971428571428541E-3</v>
      </c>
      <c r="N81" s="25"/>
      <c r="O81" s="45">
        <f t="shared" si="29"/>
        <v>307.89999999999998</v>
      </c>
      <c r="P81" s="26"/>
      <c r="Q81" s="41"/>
      <c r="R81" s="41"/>
    </row>
    <row r="82" spans="1:18" x14ac:dyDescent="0.2">
      <c r="A82" s="28"/>
      <c r="B82" s="49"/>
      <c r="C82" s="28"/>
      <c r="D82" s="50"/>
      <c r="E82" s="50"/>
      <c r="F82" s="50"/>
      <c r="G82" s="50"/>
      <c r="H82" s="51"/>
      <c r="I82" s="52"/>
      <c r="J82" s="50"/>
      <c r="K82" s="50">
        <f t="shared" ref="K82:K145" si="30">TRUNC(D82*F82,2)</f>
        <v>0</v>
      </c>
      <c r="L82" s="50">
        <f>TRUNC(D82*G82,2)</f>
        <v>0</v>
      </c>
      <c r="M82" s="31"/>
      <c r="O82" s="50">
        <f t="shared" si="29"/>
        <v>0</v>
      </c>
    </row>
    <row r="83" spans="1:18" s="42" customFormat="1" x14ac:dyDescent="0.2">
      <c r="A83" s="32" t="s">
        <v>127</v>
      </c>
      <c r="B83" s="33" t="s">
        <v>128</v>
      </c>
      <c r="C83" s="34"/>
      <c r="D83" s="53"/>
      <c r="E83" s="53"/>
      <c r="F83" s="53"/>
      <c r="G83" s="53"/>
      <c r="H83" s="54"/>
      <c r="I83" s="55"/>
      <c r="J83" s="38">
        <f>SUM(J84:J90)</f>
        <v>5306.7000000000007</v>
      </c>
      <c r="K83" s="38">
        <f t="shared" ref="K83:L83" si="31">SUM(K84:K90)</f>
        <v>694.42</v>
      </c>
      <c r="L83" s="38">
        <f t="shared" si="31"/>
        <v>4612.3</v>
      </c>
      <c r="M83" s="39">
        <f>SUM(M84:M90)</f>
        <v>0.15162</v>
      </c>
      <c r="N83" s="40"/>
      <c r="O83" s="38">
        <f t="shared" si="29"/>
        <v>0</v>
      </c>
      <c r="P83" s="26"/>
      <c r="Q83" s="41"/>
      <c r="R83" s="41"/>
    </row>
    <row r="84" spans="1:18" s="27" customFormat="1" ht="25.5" x14ac:dyDescent="0.2">
      <c r="A84" s="43" t="s">
        <v>129</v>
      </c>
      <c r="B84" s="44" t="s">
        <v>130</v>
      </c>
      <c r="C84" s="43" t="s">
        <v>23</v>
      </c>
      <c r="D84" s="45">
        <v>63.35</v>
      </c>
      <c r="E84" s="45">
        <v>18.16</v>
      </c>
      <c r="F84" s="45">
        <v>2.25</v>
      </c>
      <c r="G84" s="45">
        <v>15.91</v>
      </c>
      <c r="H84" s="46" t="s">
        <v>131</v>
      </c>
      <c r="I84" s="47" t="s">
        <v>25</v>
      </c>
      <c r="J84" s="45">
        <f t="shared" ref="J84:J90" si="32">TRUNC(E84*D84,2)</f>
        <v>1150.43</v>
      </c>
      <c r="K84" s="45">
        <f t="shared" si="30"/>
        <v>142.53</v>
      </c>
      <c r="L84" s="45">
        <f t="shared" ref="L84:L90" si="33">ROUND(D84*G84,2)</f>
        <v>1007.9</v>
      </c>
      <c r="M84" s="48">
        <f t="shared" ref="M84:M90" si="34">J84/$J$207</f>
        <v>3.2869428571428563E-2</v>
      </c>
      <c r="N84" s="25"/>
      <c r="O84" s="45">
        <f t="shared" si="29"/>
        <v>1150.43</v>
      </c>
      <c r="P84" s="26"/>
      <c r="Q84" s="41"/>
      <c r="R84" s="41"/>
    </row>
    <row r="85" spans="1:18" s="27" customFormat="1" ht="38.25" x14ac:dyDescent="0.2">
      <c r="A85" s="43" t="s">
        <v>132</v>
      </c>
      <c r="B85" s="44" t="s">
        <v>133</v>
      </c>
      <c r="C85" s="43" t="s">
        <v>23</v>
      </c>
      <c r="D85" s="45">
        <v>63.35</v>
      </c>
      <c r="E85" s="45">
        <v>42.98</v>
      </c>
      <c r="F85" s="45">
        <v>3.79</v>
      </c>
      <c r="G85" s="45">
        <v>39.19</v>
      </c>
      <c r="H85" s="46" t="s">
        <v>134</v>
      </c>
      <c r="I85" s="47" t="s">
        <v>25</v>
      </c>
      <c r="J85" s="45">
        <f t="shared" si="32"/>
        <v>2722.78</v>
      </c>
      <c r="K85" s="45">
        <f t="shared" si="30"/>
        <v>240.09</v>
      </c>
      <c r="L85" s="45">
        <f t="shared" si="33"/>
        <v>2482.69</v>
      </c>
      <c r="M85" s="48">
        <f t="shared" si="34"/>
        <v>7.7793714285714272E-2</v>
      </c>
      <c r="N85" s="25"/>
      <c r="O85" s="45">
        <f t="shared" si="29"/>
        <v>2722.78</v>
      </c>
      <c r="P85" s="26"/>
      <c r="Q85" s="41"/>
      <c r="R85" s="41"/>
    </row>
    <row r="86" spans="1:18" s="27" customFormat="1" ht="22.5" x14ac:dyDescent="0.2">
      <c r="A86" s="43" t="s">
        <v>135</v>
      </c>
      <c r="B86" s="44" t="s">
        <v>136</v>
      </c>
      <c r="C86" s="43" t="s">
        <v>137</v>
      </c>
      <c r="D86" s="45">
        <v>1</v>
      </c>
      <c r="E86" s="45">
        <v>106.73</v>
      </c>
      <c r="F86" s="45">
        <v>51.03</v>
      </c>
      <c r="G86" s="45">
        <v>55.7</v>
      </c>
      <c r="H86" s="46" t="s">
        <v>421</v>
      </c>
      <c r="I86" s="47" t="s">
        <v>42</v>
      </c>
      <c r="J86" s="45">
        <f t="shared" si="32"/>
        <v>106.73</v>
      </c>
      <c r="K86" s="45">
        <f t="shared" si="30"/>
        <v>51.03</v>
      </c>
      <c r="L86" s="45">
        <f t="shared" si="33"/>
        <v>55.7</v>
      </c>
      <c r="M86" s="48">
        <f t="shared" si="34"/>
        <v>3.049428571428571E-3</v>
      </c>
      <c r="N86" s="25"/>
      <c r="O86" s="45">
        <f t="shared" si="29"/>
        <v>106.73</v>
      </c>
      <c r="P86" s="26"/>
      <c r="Q86" s="41"/>
      <c r="R86" s="41"/>
    </row>
    <row r="87" spans="1:18" s="27" customFormat="1" ht="25.5" x14ac:dyDescent="0.2">
      <c r="A87" s="43" t="s">
        <v>138</v>
      </c>
      <c r="B87" s="44" t="s">
        <v>139</v>
      </c>
      <c r="C87" s="43" t="s">
        <v>23</v>
      </c>
      <c r="D87" s="45">
        <v>39.82</v>
      </c>
      <c r="E87" s="45">
        <v>23.85</v>
      </c>
      <c r="F87" s="45">
        <v>3.51</v>
      </c>
      <c r="G87" s="45">
        <v>20.34</v>
      </c>
      <c r="H87" s="46" t="s">
        <v>140</v>
      </c>
      <c r="I87" s="47" t="s">
        <v>25</v>
      </c>
      <c r="J87" s="45">
        <f t="shared" si="32"/>
        <v>949.7</v>
      </c>
      <c r="K87" s="45">
        <f t="shared" si="30"/>
        <v>139.76</v>
      </c>
      <c r="L87" s="45">
        <f t="shared" si="33"/>
        <v>809.94</v>
      </c>
      <c r="M87" s="48">
        <f t="shared" si="34"/>
        <v>2.7134285714285711E-2</v>
      </c>
      <c r="N87" s="25"/>
      <c r="O87" s="45">
        <f t="shared" si="29"/>
        <v>949.7</v>
      </c>
      <c r="P87" s="26"/>
      <c r="Q87" s="41"/>
      <c r="R87" s="41"/>
    </row>
    <row r="88" spans="1:18" s="27" customFormat="1" ht="38.25" x14ac:dyDescent="0.2">
      <c r="A88" s="43" t="s">
        <v>141</v>
      </c>
      <c r="B88" s="44" t="s">
        <v>142</v>
      </c>
      <c r="C88" s="43" t="s">
        <v>23</v>
      </c>
      <c r="D88" s="45">
        <v>6.18</v>
      </c>
      <c r="E88" s="45">
        <v>28.38</v>
      </c>
      <c r="F88" s="45">
        <v>4.8</v>
      </c>
      <c r="G88" s="45">
        <v>23.58</v>
      </c>
      <c r="H88" s="46" t="s">
        <v>422</v>
      </c>
      <c r="I88" s="47" t="s">
        <v>42</v>
      </c>
      <c r="J88" s="45">
        <f t="shared" si="32"/>
        <v>175.38</v>
      </c>
      <c r="K88" s="45">
        <f t="shared" si="30"/>
        <v>29.66</v>
      </c>
      <c r="L88" s="45">
        <f t="shared" si="33"/>
        <v>145.72</v>
      </c>
      <c r="M88" s="48">
        <f t="shared" si="34"/>
        <v>5.0108571428571416E-3</v>
      </c>
      <c r="N88" s="25"/>
      <c r="O88" s="45">
        <f t="shared" si="29"/>
        <v>175.38</v>
      </c>
      <c r="P88" s="26"/>
      <c r="Q88" s="41"/>
      <c r="R88" s="41"/>
    </row>
    <row r="89" spans="1:18" s="27" customFormat="1" ht="25.5" x14ac:dyDescent="0.2">
      <c r="A89" s="43" t="s">
        <v>143</v>
      </c>
      <c r="B89" s="44" t="s">
        <v>144</v>
      </c>
      <c r="C89" s="43" t="s">
        <v>58</v>
      </c>
      <c r="D89" s="45">
        <v>12.33</v>
      </c>
      <c r="E89" s="45">
        <v>8.51</v>
      </c>
      <c r="F89" s="45">
        <v>6.07</v>
      </c>
      <c r="G89" s="45">
        <v>2.44</v>
      </c>
      <c r="H89" s="46" t="s">
        <v>145</v>
      </c>
      <c r="I89" s="47" t="s">
        <v>25</v>
      </c>
      <c r="J89" s="45">
        <f t="shared" si="32"/>
        <v>104.92</v>
      </c>
      <c r="K89" s="45">
        <f t="shared" si="30"/>
        <v>74.84</v>
      </c>
      <c r="L89" s="45">
        <f t="shared" si="33"/>
        <v>30.09</v>
      </c>
      <c r="M89" s="48">
        <f t="shared" si="34"/>
        <v>2.997714285714285E-3</v>
      </c>
      <c r="N89" s="25"/>
      <c r="O89" s="45">
        <f t="shared" si="29"/>
        <v>104.92</v>
      </c>
      <c r="P89" s="26"/>
      <c r="Q89" s="41"/>
      <c r="R89" s="41"/>
    </row>
    <row r="90" spans="1:18" s="27" customFormat="1" ht="22.5" x14ac:dyDescent="0.2">
      <c r="A90" s="43" t="s">
        <v>146</v>
      </c>
      <c r="B90" s="44" t="s">
        <v>147</v>
      </c>
      <c r="C90" s="43" t="s">
        <v>58</v>
      </c>
      <c r="D90" s="45">
        <v>6.4</v>
      </c>
      <c r="E90" s="45">
        <v>15.12</v>
      </c>
      <c r="F90" s="45">
        <v>2.58</v>
      </c>
      <c r="G90" s="45">
        <v>12.54</v>
      </c>
      <c r="H90" s="46" t="s">
        <v>423</v>
      </c>
      <c r="I90" s="47" t="s">
        <v>42</v>
      </c>
      <c r="J90" s="45">
        <f t="shared" si="32"/>
        <v>96.76</v>
      </c>
      <c r="K90" s="45">
        <f t="shared" si="30"/>
        <v>16.510000000000002</v>
      </c>
      <c r="L90" s="45">
        <f t="shared" si="33"/>
        <v>80.260000000000005</v>
      </c>
      <c r="M90" s="48">
        <f t="shared" si="34"/>
        <v>2.7645714285714283E-3</v>
      </c>
      <c r="N90" s="25"/>
      <c r="O90" s="45">
        <f t="shared" si="29"/>
        <v>96.76</v>
      </c>
      <c r="P90" s="26"/>
      <c r="Q90" s="41"/>
      <c r="R90" s="41"/>
    </row>
    <row r="91" spans="1:18" x14ac:dyDescent="0.2">
      <c r="A91" s="28"/>
      <c r="B91" s="49"/>
      <c r="C91" s="28"/>
      <c r="D91" s="50"/>
      <c r="E91" s="50"/>
      <c r="F91" s="50"/>
      <c r="G91" s="50"/>
      <c r="H91" s="51"/>
      <c r="I91" s="52"/>
      <c r="J91" s="50"/>
      <c r="K91" s="50">
        <f t="shared" si="30"/>
        <v>0</v>
      </c>
      <c r="L91" s="50">
        <f>TRUNC(D91*G91,2)</f>
        <v>0</v>
      </c>
      <c r="M91" s="31"/>
      <c r="O91" s="50">
        <f t="shared" si="29"/>
        <v>0</v>
      </c>
    </row>
    <row r="92" spans="1:18" s="42" customFormat="1" x14ac:dyDescent="0.2">
      <c r="A92" s="32" t="s">
        <v>148</v>
      </c>
      <c r="B92" s="33" t="s">
        <v>149</v>
      </c>
      <c r="C92" s="34"/>
      <c r="D92" s="53"/>
      <c r="E92" s="53"/>
      <c r="F92" s="53"/>
      <c r="G92" s="53"/>
      <c r="H92" s="54"/>
      <c r="I92" s="55"/>
      <c r="J92" s="38">
        <f>SUM(J93:J94)</f>
        <v>607.63</v>
      </c>
      <c r="K92" s="38">
        <f t="shared" ref="K92:L92" si="35">SUM(K93:K94)</f>
        <v>129.13999999999999</v>
      </c>
      <c r="L92" s="38">
        <f t="shared" si="35"/>
        <v>478.49</v>
      </c>
      <c r="M92" s="39">
        <f>SUM(M93:M94)</f>
        <v>1.736085714285714E-2</v>
      </c>
      <c r="N92" s="40"/>
      <c r="O92" s="38">
        <f t="shared" si="29"/>
        <v>0</v>
      </c>
      <c r="P92" s="26"/>
      <c r="Q92" s="41"/>
      <c r="R92" s="41"/>
    </row>
    <row r="93" spans="1:18" s="27" customFormat="1" ht="25.5" x14ac:dyDescent="0.2">
      <c r="A93" s="43" t="s">
        <v>150</v>
      </c>
      <c r="B93" s="44" t="s">
        <v>151</v>
      </c>
      <c r="C93" s="43" t="s">
        <v>23</v>
      </c>
      <c r="D93" s="45">
        <v>37.200000000000003</v>
      </c>
      <c r="E93" s="45">
        <v>14.66</v>
      </c>
      <c r="F93" s="45">
        <v>3.26</v>
      </c>
      <c r="G93" s="45">
        <v>11.4</v>
      </c>
      <c r="H93" s="46" t="s">
        <v>152</v>
      </c>
      <c r="I93" s="47" t="s">
        <v>25</v>
      </c>
      <c r="J93" s="45">
        <f t="shared" ref="J93:J94" si="36">TRUNC(E93*D93,2)</f>
        <v>545.35</v>
      </c>
      <c r="K93" s="45">
        <f t="shared" si="30"/>
        <v>121.27</v>
      </c>
      <c r="L93" s="45">
        <f>ROUND(D93*G93,2)</f>
        <v>424.08</v>
      </c>
      <c r="M93" s="48">
        <f>J93/$J$207</f>
        <v>1.5581428571428569E-2</v>
      </c>
      <c r="N93" s="25"/>
      <c r="O93" s="45">
        <f t="shared" si="29"/>
        <v>545.35</v>
      </c>
      <c r="P93" s="26"/>
      <c r="Q93" s="41"/>
      <c r="R93" s="41"/>
    </row>
    <row r="94" spans="1:18" s="27" customFormat="1" ht="38.25" x14ac:dyDescent="0.2">
      <c r="A94" s="43" t="s">
        <v>153</v>
      </c>
      <c r="B94" s="44" t="s">
        <v>154</v>
      </c>
      <c r="C94" s="43" t="s">
        <v>23</v>
      </c>
      <c r="D94" s="45">
        <v>2.1</v>
      </c>
      <c r="E94" s="45">
        <v>29.66</v>
      </c>
      <c r="F94" s="45">
        <v>3.75</v>
      </c>
      <c r="G94" s="45">
        <v>25.91</v>
      </c>
      <c r="H94" s="46" t="s">
        <v>155</v>
      </c>
      <c r="I94" s="47" t="s">
        <v>25</v>
      </c>
      <c r="J94" s="45">
        <f t="shared" si="36"/>
        <v>62.28</v>
      </c>
      <c r="K94" s="45">
        <f t="shared" si="30"/>
        <v>7.87</v>
      </c>
      <c r="L94" s="45">
        <f>ROUND(D94*G94,2)</f>
        <v>54.41</v>
      </c>
      <c r="M94" s="48">
        <f>J94/$J$207</f>
        <v>1.7794285714285711E-3</v>
      </c>
      <c r="N94" s="25"/>
      <c r="O94" s="45">
        <f t="shared" si="29"/>
        <v>62.28</v>
      </c>
      <c r="P94" s="26"/>
      <c r="Q94" s="41"/>
      <c r="R94" s="41"/>
    </row>
    <row r="95" spans="1:18" x14ac:dyDescent="0.2">
      <c r="A95" s="28"/>
      <c r="B95" s="49"/>
      <c r="C95" s="28"/>
      <c r="D95" s="50"/>
      <c r="E95" s="50"/>
      <c r="F95" s="50"/>
      <c r="G95" s="50"/>
      <c r="H95" s="51"/>
      <c r="I95" s="52"/>
      <c r="J95" s="50"/>
      <c r="K95" s="50">
        <f t="shared" si="30"/>
        <v>0</v>
      </c>
      <c r="L95" s="50">
        <f>TRUNC(D95*G95,2)</f>
        <v>0</v>
      </c>
      <c r="M95" s="31"/>
      <c r="O95" s="50">
        <f t="shared" si="29"/>
        <v>0</v>
      </c>
    </row>
    <row r="96" spans="1:18" s="42" customFormat="1" x14ac:dyDescent="0.2">
      <c r="A96" s="32" t="s">
        <v>156</v>
      </c>
      <c r="B96" s="33" t="s">
        <v>157</v>
      </c>
      <c r="C96" s="34"/>
      <c r="D96" s="53"/>
      <c r="E96" s="53"/>
      <c r="F96" s="53"/>
      <c r="G96" s="53"/>
      <c r="H96" s="54"/>
      <c r="I96" s="55"/>
      <c r="J96" s="38">
        <f>J98+J118+J138+J179</f>
        <v>7641.0700000000006</v>
      </c>
      <c r="K96" s="38">
        <f t="shared" ref="K96:L96" si="37">K98+K118+K138+K179</f>
        <v>1656.9400000000005</v>
      </c>
      <c r="L96" s="38">
        <f t="shared" si="37"/>
        <v>5984.119999999999</v>
      </c>
      <c r="M96" s="39">
        <f>M98+M118+M138+M179</f>
        <v>0.21831628571428568</v>
      </c>
      <c r="N96" s="40"/>
      <c r="O96" s="38">
        <f t="shared" si="29"/>
        <v>0</v>
      </c>
      <c r="P96" s="26"/>
      <c r="Q96" s="41"/>
      <c r="R96" s="41"/>
    </row>
    <row r="97" spans="1:18" x14ac:dyDescent="0.2">
      <c r="A97" s="28"/>
      <c r="B97" s="49"/>
      <c r="C97" s="28"/>
      <c r="D97" s="50"/>
      <c r="E97" s="50"/>
      <c r="F97" s="50"/>
      <c r="G97" s="50"/>
      <c r="H97" s="51"/>
      <c r="I97" s="52"/>
      <c r="J97" s="50"/>
      <c r="K97" s="50"/>
      <c r="L97" s="50"/>
      <c r="M97" s="31"/>
      <c r="O97" s="50">
        <f t="shared" si="29"/>
        <v>0</v>
      </c>
    </row>
    <row r="98" spans="1:18" s="42" customFormat="1" x14ac:dyDescent="0.2">
      <c r="A98" s="32" t="s">
        <v>158</v>
      </c>
      <c r="B98" s="33" t="s">
        <v>159</v>
      </c>
      <c r="C98" s="34"/>
      <c r="D98" s="53"/>
      <c r="E98" s="53"/>
      <c r="F98" s="53"/>
      <c r="G98" s="53"/>
      <c r="H98" s="54"/>
      <c r="I98" s="55"/>
      <c r="J98" s="38">
        <f>SUM(J99:J116)</f>
        <v>1817.1000000000004</v>
      </c>
      <c r="K98" s="38">
        <f t="shared" ref="K98:L98" si="38">SUM(K99:K116)</f>
        <v>522.44000000000017</v>
      </c>
      <c r="L98" s="38">
        <f t="shared" si="38"/>
        <v>1294.6599999999999</v>
      </c>
      <c r="M98" s="39">
        <f>SUM(M99:M116)</f>
        <v>5.1917142857142849E-2</v>
      </c>
      <c r="N98" s="40"/>
      <c r="O98" s="38">
        <f t="shared" si="29"/>
        <v>0</v>
      </c>
      <c r="P98" s="26"/>
      <c r="Q98" s="41"/>
      <c r="R98" s="41"/>
    </row>
    <row r="99" spans="1:18" s="27" customFormat="1" ht="25.5" x14ac:dyDescent="0.2">
      <c r="A99" s="43" t="s">
        <v>160</v>
      </c>
      <c r="B99" s="44" t="s">
        <v>161</v>
      </c>
      <c r="C99" s="43" t="s">
        <v>73</v>
      </c>
      <c r="D99" s="45">
        <v>19</v>
      </c>
      <c r="E99" s="45">
        <v>4.4800000000000004</v>
      </c>
      <c r="F99" s="45">
        <v>2.96</v>
      </c>
      <c r="G99" s="45">
        <v>1.52</v>
      </c>
      <c r="H99" s="46" t="s">
        <v>162</v>
      </c>
      <c r="I99" s="47" t="s">
        <v>25</v>
      </c>
      <c r="J99" s="45">
        <f t="shared" ref="J99:J116" si="39">TRUNC(E99*D99,2)</f>
        <v>85.12</v>
      </c>
      <c r="K99" s="45">
        <f t="shared" si="30"/>
        <v>56.24</v>
      </c>
      <c r="L99" s="45">
        <f t="shared" ref="L99:L116" si="40">ROUND(D99*G99,2)</f>
        <v>28.88</v>
      </c>
      <c r="M99" s="48">
        <f t="shared" ref="M99:M116" si="41">J99/$J$207</f>
        <v>2.4319999999999997E-3</v>
      </c>
      <c r="N99" s="25"/>
      <c r="O99" s="45">
        <f t="shared" si="29"/>
        <v>85.12</v>
      </c>
      <c r="P99" s="26"/>
      <c r="Q99" s="41"/>
      <c r="R99" s="41"/>
    </row>
    <row r="100" spans="1:18" s="27" customFormat="1" ht="25.5" x14ac:dyDescent="0.2">
      <c r="A100" s="43" t="s">
        <v>163</v>
      </c>
      <c r="B100" s="44" t="s">
        <v>164</v>
      </c>
      <c r="C100" s="43" t="s">
        <v>73</v>
      </c>
      <c r="D100" s="45">
        <v>7</v>
      </c>
      <c r="E100" s="45">
        <v>16.3</v>
      </c>
      <c r="F100" s="45">
        <v>4.82</v>
      </c>
      <c r="G100" s="45">
        <v>11.48</v>
      </c>
      <c r="H100" s="46" t="s">
        <v>424</v>
      </c>
      <c r="I100" s="47" t="s">
        <v>42</v>
      </c>
      <c r="J100" s="45">
        <f t="shared" si="39"/>
        <v>114.1</v>
      </c>
      <c r="K100" s="45">
        <f t="shared" si="30"/>
        <v>33.74</v>
      </c>
      <c r="L100" s="45">
        <f t="shared" si="40"/>
        <v>80.36</v>
      </c>
      <c r="M100" s="48">
        <f t="shared" si="41"/>
        <v>3.259999999999999E-3</v>
      </c>
      <c r="N100" s="25"/>
      <c r="O100" s="45">
        <f t="shared" si="29"/>
        <v>114.1</v>
      </c>
      <c r="P100" s="26"/>
      <c r="Q100" s="41"/>
      <c r="R100" s="41"/>
    </row>
    <row r="101" spans="1:18" s="27" customFormat="1" ht="25.5" x14ac:dyDescent="0.2">
      <c r="A101" s="43" t="s">
        <v>165</v>
      </c>
      <c r="B101" s="44" t="s">
        <v>166</v>
      </c>
      <c r="C101" s="43" t="s">
        <v>73</v>
      </c>
      <c r="D101" s="45">
        <v>1</v>
      </c>
      <c r="E101" s="45">
        <v>56.4</v>
      </c>
      <c r="F101" s="45">
        <v>11.87</v>
      </c>
      <c r="G101" s="45">
        <v>44.53</v>
      </c>
      <c r="H101" s="46" t="s">
        <v>425</v>
      </c>
      <c r="I101" s="47" t="s">
        <v>42</v>
      </c>
      <c r="J101" s="45">
        <f t="shared" si="39"/>
        <v>56.4</v>
      </c>
      <c r="K101" s="45">
        <f t="shared" si="30"/>
        <v>11.87</v>
      </c>
      <c r="L101" s="45">
        <f t="shared" si="40"/>
        <v>44.53</v>
      </c>
      <c r="M101" s="48">
        <f t="shared" si="41"/>
        <v>1.6114285714285709E-3</v>
      </c>
      <c r="N101" s="25"/>
      <c r="O101" s="45">
        <f t="shared" si="29"/>
        <v>56.4</v>
      </c>
      <c r="P101" s="26"/>
      <c r="Q101" s="41"/>
      <c r="R101" s="41"/>
    </row>
    <row r="102" spans="1:18" s="27" customFormat="1" ht="25.5" x14ac:dyDescent="0.2">
      <c r="A102" s="43" t="s">
        <v>167</v>
      </c>
      <c r="B102" s="44" t="s">
        <v>168</v>
      </c>
      <c r="C102" s="43" t="s">
        <v>73</v>
      </c>
      <c r="D102" s="45">
        <v>10</v>
      </c>
      <c r="E102" s="45">
        <v>25.04</v>
      </c>
      <c r="F102" s="45">
        <v>9.5</v>
      </c>
      <c r="G102" s="45">
        <v>15.54</v>
      </c>
      <c r="H102" s="46" t="s">
        <v>169</v>
      </c>
      <c r="I102" s="47" t="s">
        <v>25</v>
      </c>
      <c r="J102" s="45">
        <f t="shared" si="39"/>
        <v>250.4</v>
      </c>
      <c r="K102" s="45">
        <f t="shared" si="30"/>
        <v>95</v>
      </c>
      <c r="L102" s="45">
        <f t="shared" si="40"/>
        <v>155.4</v>
      </c>
      <c r="M102" s="48">
        <f t="shared" si="41"/>
        <v>7.1542857142857129E-3</v>
      </c>
      <c r="N102" s="25"/>
      <c r="O102" s="45">
        <f t="shared" si="29"/>
        <v>250.4</v>
      </c>
      <c r="P102" s="26"/>
      <c r="Q102" s="41"/>
      <c r="R102" s="41"/>
    </row>
    <row r="103" spans="1:18" s="27" customFormat="1" ht="25.5" x14ac:dyDescent="0.2">
      <c r="A103" s="43" t="s">
        <v>170</v>
      </c>
      <c r="B103" s="44" t="s">
        <v>171</v>
      </c>
      <c r="C103" s="43" t="s">
        <v>73</v>
      </c>
      <c r="D103" s="45">
        <v>5</v>
      </c>
      <c r="E103" s="45">
        <v>26.8</v>
      </c>
      <c r="F103" s="45">
        <v>6.91</v>
      </c>
      <c r="G103" s="45">
        <v>19.89</v>
      </c>
      <c r="H103" s="46" t="s">
        <v>172</v>
      </c>
      <c r="I103" s="47" t="s">
        <v>25</v>
      </c>
      <c r="J103" s="45">
        <f t="shared" si="39"/>
        <v>134</v>
      </c>
      <c r="K103" s="45">
        <f t="shared" si="30"/>
        <v>34.549999999999997</v>
      </c>
      <c r="L103" s="45">
        <f t="shared" si="40"/>
        <v>99.45</v>
      </c>
      <c r="M103" s="48">
        <f t="shared" si="41"/>
        <v>3.8285714285714277E-3</v>
      </c>
      <c r="N103" s="25"/>
      <c r="O103" s="45">
        <f t="shared" si="29"/>
        <v>134</v>
      </c>
      <c r="P103" s="26"/>
      <c r="Q103" s="41"/>
      <c r="R103" s="41"/>
    </row>
    <row r="104" spans="1:18" s="27" customFormat="1" ht="25.5" x14ac:dyDescent="0.2">
      <c r="A104" s="43" t="s">
        <v>173</v>
      </c>
      <c r="B104" s="44" t="s">
        <v>174</v>
      </c>
      <c r="C104" s="43" t="s">
        <v>58</v>
      </c>
      <c r="D104" s="45">
        <v>10</v>
      </c>
      <c r="E104" s="45">
        <v>3.9</v>
      </c>
      <c r="F104" s="45">
        <v>1.2</v>
      </c>
      <c r="G104" s="45">
        <v>2.7</v>
      </c>
      <c r="H104" s="46" t="s">
        <v>175</v>
      </c>
      <c r="I104" s="47" t="s">
        <v>25</v>
      </c>
      <c r="J104" s="45">
        <f t="shared" si="39"/>
        <v>39</v>
      </c>
      <c r="K104" s="45">
        <f t="shared" si="30"/>
        <v>12</v>
      </c>
      <c r="L104" s="45">
        <f t="shared" si="40"/>
        <v>27</v>
      </c>
      <c r="M104" s="48">
        <f t="shared" si="41"/>
        <v>1.1142857142857141E-3</v>
      </c>
      <c r="N104" s="25"/>
      <c r="O104" s="45">
        <f t="shared" si="29"/>
        <v>39</v>
      </c>
      <c r="P104" s="26"/>
      <c r="Q104" s="41"/>
      <c r="R104" s="41"/>
    </row>
    <row r="105" spans="1:18" s="27" customFormat="1" ht="25.5" x14ac:dyDescent="0.2">
      <c r="A105" s="43" t="s">
        <v>176</v>
      </c>
      <c r="B105" s="44" t="s">
        <v>177</v>
      </c>
      <c r="C105" s="43" t="s">
        <v>58</v>
      </c>
      <c r="D105" s="45">
        <v>80</v>
      </c>
      <c r="E105" s="45">
        <v>3.94</v>
      </c>
      <c r="F105" s="45">
        <v>1.79</v>
      </c>
      <c r="G105" s="45">
        <v>2.15</v>
      </c>
      <c r="H105" s="46" t="s">
        <v>178</v>
      </c>
      <c r="I105" s="47" t="s">
        <v>25</v>
      </c>
      <c r="J105" s="45">
        <f t="shared" si="39"/>
        <v>315.2</v>
      </c>
      <c r="K105" s="45">
        <f t="shared" si="30"/>
        <v>143.19999999999999</v>
      </c>
      <c r="L105" s="45">
        <f t="shared" si="40"/>
        <v>172</v>
      </c>
      <c r="M105" s="48">
        <f t="shared" si="41"/>
        <v>9.0057142857142836E-3</v>
      </c>
      <c r="N105" s="25"/>
      <c r="O105" s="45">
        <f t="shared" si="29"/>
        <v>315.2</v>
      </c>
      <c r="P105" s="26"/>
      <c r="Q105" s="41"/>
      <c r="R105" s="41"/>
    </row>
    <row r="106" spans="1:18" s="27" customFormat="1" ht="25.5" x14ac:dyDescent="0.2">
      <c r="A106" s="43" t="s">
        <v>179</v>
      </c>
      <c r="B106" s="44" t="s">
        <v>180</v>
      </c>
      <c r="C106" s="43" t="s">
        <v>73</v>
      </c>
      <c r="D106" s="45">
        <v>2</v>
      </c>
      <c r="E106" s="45">
        <v>13.72</v>
      </c>
      <c r="F106" s="45">
        <v>4.62</v>
      </c>
      <c r="G106" s="45">
        <v>9.1</v>
      </c>
      <c r="H106" s="46" t="s">
        <v>181</v>
      </c>
      <c r="I106" s="47" t="s">
        <v>25</v>
      </c>
      <c r="J106" s="45">
        <f t="shared" si="39"/>
        <v>27.44</v>
      </c>
      <c r="K106" s="45">
        <f t="shared" si="30"/>
        <v>9.24</v>
      </c>
      <c r="L106" s="45">
        <f t="shared" si="40"/>
        <v>18.2</v>
      </c>
      <c r="M106" s="48">
        <f t="shared" si="41"/>
        <v>7.8399999999999987E-4</v>
      </c>
      <c r="N106" s="25"/>
      <c r="O106" s="45">
        <f t="shared" si="29"/>
        <v>27.44</v>
      </c>
      <c r="P106" s="26"/>
      <c r="Q106" s="41"/>
      <c r="R106" s="41"/>
    </row>
    <row r="107" spans="1:18" s="27" customFormat="1" ht="25.5" x14ac:dyDescent="0.2">
      <c r="A107" s="43" t="s">
        <v>182</v>
      </c>
      <c r="B107" s="44" t="s">
        <v>183</v>
      </c>
      <c r="C107" s="43" t="s">
        <v>73</v>
      </c>
      <c r="D107" s="45">
        <v>3</v>
      </c>
      <c r="E107" s="45">
        <v>7.21</v>
      </c>
      <c r="F107" s="45">
        <v>2.66</v>
      </c>
      <c r="G107" s="45">
        <v>4.55</v>
      </c>
      <c r="H107" s="46" t="s">
        <v>184</v>
      </c>
      <c r="I107" s="47" t="s">
        <v>25</v>
      </c>
      <c r="J107" s="45">
        <f t="shared" si="39"/>
        <v>21.63</v>
      </c>
      <c r="K107" s="45">
        <f t="shared" si="30"/>
        <v>7.98</v>
      </c>
      <c r="L107" s="45">
        <f t="shared" si="40"/>
        <v>13.65</v>
      </c>
      <c r="M107" s="48">
        <f t="shared" si="41"/>
        <v>6.1799999999999984E-4</v>
      </c>
      <c r="N107" s="25"/>
      <c r="O107" s="45">
        <f t="shared" si="29"/>
        <v>21.63</v>
      </c>
      <c r="P107" s="26"/>
      <c r="Q107" s="41"/>
      <c r="R107" s="41"/>
    </row>
    <row r="108" spans="1:18" s="27" customFormat="1" ht="25.5" x14ac:dyDescent="0.2">
      <c r="A108" s="43" t="s">
        <v>185</v>
      </c>
      <c r="B108" s="44" t="s">
        <v>186</v>
      </c>
      <c r="C108" s="43" t="s">
        <v>73</v>
      </c>
      <c r="D108" s="45">
        <v>1</v>
      </c>
      <c r="E108" s="45">
        <v>120.06</v>
      </c>
      <c r="F108" s="45">
        <v>7.12</v>
      </c>
      <c r="G108" s="45">
        <v>112.94</v>
      </c>
      <c r="H108" s="46" t="s">
        <v>426</v>
      </c>
      <c r="I108" s="47" t="s">
        <v>42</v>
      </c>
      <c r="J108" s="45">
        <f t="shared" si="39"/>
        <v>120.06</v>
      </c>
      <c r="K108" s="45">
        <f t="shared" si="30"/>
        <v>7.12</v>
      </c>
      <c r="L108" s="45">
        <f t="shared" si="40"/>
        <v>112.94</v>
      </c>
      <c r="M108" s="48">
        <f t="shared" si="41"/>
        <v>3.4302857142857138E-3</v>
      </c>
      <c r="N108" s="25"/>
      <c r="O108" s="45">
        <f t="shared" si="29"/>
        <v>120.06</v>
      </c>
      <c r="P108" s="26"/>
      <c r="Q108" s="41"/>
      <c r="R108" s="41"/>
    </row>
    <row r="109" spans="1:18" s="27" customFormat="1" ht="22.5" x14ac:dyDescent="0.2">
      <c r="A109" s="43" t="s">
        <v>187</v>
      </c>
      <c r="B109" s="44" t="s">
        <v>188</v>
      </c>
      <c r="C109" s="43" t="s">
        <v>73</v>
      </c>
      <c r="D109" s="45">
        <v>4</v>
      </c>
      <c r="E109" s="45">
        <v>10.38</v>
      </c>
      <c r="F109" s="45">
        <v>3.23</v>
      </c>
      <c r="G109" s="45">
        <v>7.15</v>
      </c>
      <c r="H109" s="46" t="s">
        <v>427</v>
      </c>
      <c r="I109" s="47" t="s">
        <v>42</v>
      </c>
      <c r="J109" s="45">
        <f t="shared" si="39"/>
        <v>41.52</v>
      </c>
      <c r="K109" s="45">
        <f t="shared" si="30"/>
        <v>12.92</v>
      </c>
      <c r="L109" s="45">
        <f t="shared" si="40"/>
        <v>28.6</v>
      </c>
      <c r="M109" s="48">
        <f t="shared" si="41"/>
        <v>1.1862857142857142E-3</v>
      </c>
      <c r="N109" s="25"/>
      <c r="O109" s="45">
        <f t="shared" si="29"/>
        <v>41.52</v>
      </c>
      <c r="P109" s="26"/>
      <c r="Q109" s="41"/>
      <c r="R109" s="41"/>
    </row>
    <row r="110" spans="1:18" s="27" customFormat="1" ht="22.5" x14ac:dyDescent="0.2">
      <c r="A110" s="43" t="s">
        <v>189</v>
      </c>
      <c r="B110" s="44" t="s">
        <v>190</v>
      </c>
      <c r="C110" s="43" t="s">
        <v>73</v>
      </c>
      <c r="D110" s="45">
        <v>1</v>
      </c>
      <c r="E110" s="45">
        <v>10.38</v>
      </c>
      <c r="F110" s="45">
        <v>3.23</v>
      </c>
      <c r="G110" s="45">
        <v>7.15</v>
      </c>
      <c r="H110" s="46" t="s">
        <v>428</v>
      </c>
      <c r="I110" s="47" t="s">
        <v>42</v>
      </c>
      <c r="J110" s="45">
        <f t="shared" si="39"/>
        <v>10.38</v>
      </c>
      <c r="K110" s="45">
        <f t="shared" si="30"/>
        <v>3.23</v>
      </c>
      <c r="L110" s="45">
        <f t="shared" si="40"/>
        <v>7.15</v>
      </c>
      <c r="M110" s="48">
        <f t="shared" si="41"/>
        <v>2.9657142857142854E-4</v>
      </c>
      <c r="N110" s="25"/>
      <c r="O110" s="45">
        <f t="shared" si="29"/>
        <v>10.38</v>
      </c>
      <c r="P110" s="26"/>
      <c r="Q110" s="41"/>
      <c r="R110" s="41"/>
    </row>
    <row r="111" spans="1:18" s="27" customFormat="1" ht="25.5" x14ac:dyDescent="0.2">
      <c r="A111" s="43" t="s">
        <v>191</v>
      </c>
      <c r="B111" s="44" t="s">
        <v>192</v>
      </c>
      <c r="C111" s="43" t="s">
        <v>58</v>
      </c>
      <c r="D111" s="45">
        <v>40</v>
      </c>
      <c r="E111" s="45">
        <v>1.48</v>
      </c>
      <c r="F111" s="45">
        <v>0.27</v>
      </c>
      <c r="G111" s="45">
        <v>1.21</v>
      </c>
      <c r="H111" s="46" t="s">
        <v>193</v>
      </c>
      <c r="I111" s="47" t="s">
        <v>25</v>
      </c>
      <c r="J111" s="45">
        <f t="shared" si="39"/>
        <v>59.2</v>
      </c>
      <c r="K111" s="45">
        <f t="shared" si="30"/>
        <v>10.8</v>
      </c>
      <c r="L111" s="45">
        <f t="shared" si="40"/>
        <v>48.4</v>
      </c>
      <c r="M111" s="48">
        <f t="shared" si="41"/>
        <v>1.6914285714285712E-3</v>
      </c>
      <c r="N111" s="25"/>
      <c r="O111" s="45">
        <f t="shared" si="29"/>
        <v>59.2</v>
      </c>
      <c r="P111" s="26"/>
      <c r="Q111" s="41"/>
      <c r="R111" s="41"/>
    </row>
    <row r="112" spans="1:18" s="27" customFormat="1" ht="25.5" x14ac:dyDescent="0.2">
      <c r="A112" s="43" t="s">
        <v>194</v>
      </c>
      <c r="B112" s="44" t="s">
        <v>195</v>
      </c>
      <c r="C112" s="43" t="s">
        <v>58</v>
      </c>
      <c r="D112" s="45">
        <v>70</v>
      </c>
      <c r="E112" s="45">
        <v>2.25</v>
      </c>
      <c r="F112" s="45">
        <v>0.34</v>
      </c>
      <c r="G112" s="45">
        <v>1.91</v>
      </c>
      <c r="H112" s="46" t="s">
        <v>196</v>
      </c>
      <c r="I112" s="47" t="s">
        <v>25</v>
      </c>
      <c r="J112" s="45">
        <f t="shared" si="39"/>
        <v>157.5</v>
      </c>
      <c r="K112" s="45">
        <f t="shared" si="30"/>
        <v>23.8</v>
      </c>
      <c r="L112" s="45">
        <f t="shared" si="40"/>
        <v>133.69999999999999</v>
      </c>
      <c r="M112" s="48">
        <f t="shared" si="41"/>
        <v>4.4999999999999988E-3</v>
      </c>
      <c r="N112" s="25"/>
      <c r="O112" s="45">
        <f t="shared" ref="O112:O143" si="42">TRUNC(D112*E112,2)</f>
        <v>157.5</v>
      </c>
      <c r="P112" s="26"/>
      <c r="Q112" s="41"/>
      <c r="R112" s="41"/>
    </row>
    <row r="113" spans="1:18" s="27" customFormat="1" ht="25.5" x14ac:dyDescent="0.2">
      <c r="A113" s="43" t="s">
        <v>197</v>
      </c>
      <c r="B113" s="44" t="s">
        <v>198</v>
      </c>
      <c r="C113" s="43" t="s">
        <v>58</v>
      </c>
      <c r="D113" s="45">
        <v>25</v>
      </c>
      <c r="E113" s="45">
        <v>1.48</v>
      </c>
      <c r="F113" s="45">
        <v>0.27</v>
      </c>
      <c r="G113" s="45">
        <v>1.21</v>
      </c>
      <c r="H113" s="46" t="s">
        <v>193</v>
      </c>
      <c r="I113" s="47" t="s">
        <v>25</v>
      </c>
      <c r="J113" s="45">
        <f t="shared" si="39"/>
        <v>37</v>
      </c>
      <c r="K113" s="45">
        <f t="shared" si="30"/>
        <v>6.75</v>
      </c>
      <c r="L113" s="45">
        <f t="shared" si="40"/>
        <v>30.25</v>
      </c>
      <c r="M113" s="48">
        <f t="shared" si="41"/>
        <v>1.057142857142857E-3</v>
      </c>
      <c r="N113" s="25"/>
      <c r="O113" s="45">
        <f t="shared" si="42"/>
        <v>37</v>
      </c>
      <c r="P113" s="26"/>
      <c r="Q113" s="41"/>
      <c r="R113" s="41"/>
    </row>
    <row r="114" spans="1:18" s="27" customFormat="1" ht="25.5" x14ac:dyDescent="0.2">
      <c r="A114" s="43" t="s">
        <v>199</v>
      </c>
      <c r="B114" s="44" t="s">
        <v>200</v>
      </c>
      <c r="C114" s="43" t="s">
        <v>58</v>
      </c>
      <c r="D114" s="45">
        <v>70</v>
      </c>
      <c r="E114" s="45">
        <v>2.25</v>
      </c>
      <c r="F114" s="45">
        <v>0.34</v>
      </c>
      <c r="G114" s="45">
        <v>1.91</v>
      </c>
      <c r="H114" s="46" t="s">
        <v>196</v>
      </c>
      <c r="I114" s="47" t="s">
        <v>25</v>
      </c>
      <c r="J114" s="45">
        <f t="shared" si="39"/>
        <v>157.5</v>
      </c>
      <c r="K114" s="45">
        <f t="shared" si="30"/>
        <v>23.8</v>
      </c>
      <c r="L114" s="45">
        <f t="shared" si="40"/>
        <v>133.69999999999999</v>
      </c>
      <c r="M114" s="48">
        <f t="shared" si="41"/>
        <v>4.4999999999999988E-3</v>
      </c>
      <c r="N114" s="25"/>
      <c r="O114" s="45">
        <f t="shared" si="42"/>
        <v>157.5</v>
      </c>
      <c r="P114" s="26"/>
      <c r="Q114" s="41"/>
      <c r="R114" s="41"/>
    </row>
    <row r="115" spans="1:18" s="27" customFormat="1" ht="25.5" x14ac:dyDescent="0.2">
      <c r="A115" s="43" t="s">
        <v>201</v>
      </c>
      <c r="B115" s="44" t="s">
        <v>202</v>
      </c>
      <c r="C115" s="43" t="s">
        <v>58</v>
      </c>
      <c r="D115" s="45">
        <v>30</v>
      </c>
      <c r="E115" s="45">
        <v>1.48</v>
      </c>
      <c r="F115" s="45">
        <v>0.27</v>
      </c>
      <c r="G115" s="45">
        <v>1.21</v>
      </c>
      <c r="H115" s="46" t="s">
        <v>193</v>
      </c>
      <c r="I115" s="47" t="s">
        <v>25</v>
      </c>
      <c r="J115" s="45">
        <f t="shared" si="39"/>
        <v>44.4</v>
      </c>
      <c r="K115" s="45">
        <f t="shared" si="30"/>
        <v>8.1</v>
      </c>
      <c r="L115" s="45">
        <f t="shared" si="40"/>
        <v>36.299999999999997</v>
      </c>
      <c r="M115" s="48">
        <f t="shared" si="41"/>
        <v>1.2685714285714284E-3</v>
      </c>
      <c r="N115" s="25"/>
      <c r="O115" s="45">
        <f t="shared" si="42"/>
        <v>44.4</v>
      </c>
      <c r="P115" s="26"/>
      <c r="Q115" s="41"/>
      <c r="R115" s="41"/>
    </row>
    <row r="116" spans="1:18" s="27" customFormat="1" ht="25.5" x14ac:dyDescent="0.2">
      <c r="A116" s="43" t="s">
        <v>203</v>
      </c>
      <c r="B116" s="44" t="s">
        <v>204</v>
      </c>
      <c r="C116" s="43" t="s">
        <v>58</v>
      </c>
      <c r="D116" s="45">
        <v>65</v>
      </c>
      <c r="E116" s="45">
        <v>2.25</v>
      </c>
      <c r="F116" s="45">
        <v>0.34</v>
      </c>
      <c r="G116" s="45">
        <v>1.91</v>
      </c>
      <c r="H116" s="46" t="s">
        <v>196</v>
      </c>
      <c r="I116" s="47" t="s">
        <v>25</v>
      </c>
      <c r="J116" s="45">
        <f t="shared" si="39"/>
        <v>146.25</v>
      </c>
      <c r="K116" s="45">
        <f t="shared" si="30"/>
        <v>22.1</v>
      </c>
      <c r="L116" s="45">
        <f t="shared" si="40"/>
        <v>124.15</v>
      </c>
      <c r="M116" s="48">
        <f t="shared" si="41"/>
        <v>4.1785714285714273E-3</v>
      </c>
      <c r="N116" s="25"/>
      <c r="O116" s="45">
        <f t="shared" si="42"/>
        <v>146.25</v>
      </c>
      <c r="P116" s="26"/>
      <c r="Q116" s="41"/>
      <c r="R116" s="41"/>
    </row>
    <row r="117" spans="1:18" x14ac:dyDescent="0.2">
      <c r="A117" s="28"/>
      <c r="B117" s="49"/>
      <c r="C117" s="28"/>
      <c r="D117" s="50"/>
      <c r="E117" s="50"/>
      <c r="F117" s="50"/>
      <c r="G117" s="50"/>
      <c r="H117" s="51"/>
      <c r="I117" s="52"/>
      <c r="J117" s="50"/>
      <c r="K117" s="50">
        <f t="shared" si="30"/>
        <v>0</v>
      </c>
      <c r="L117" s="50">
        <f>TRUNC(D117*G117,2)</f>
        <v>0</v>
      </c>
      <c r="M117" s="31"/>
      <c r="O117" s="50">
        <f t="shared" si="42"/>
        <v>0</v>
      </c>
    </row>
    <row r="118" spans="1:18" s="42" customFormat="1" x14ac:dyDescent="0.2">
      <c r="A118" s="32" t="s">
        <v>205</v>
      </c>
      <c r="B118" s="33" t="s">
        <v>206</v>
      </c>
      <c r="C118" s="34"/>
      <c r="D118" s="53"/>
      <c r="E118" s="53"/>
      <c r="F118" s="53"/>
      <c r="G118" s="53"/>
      <c r="H118" s="54"/>
      <c r="I118" s="55"/>
      <c r="J118" s="38">
        <f>SUM(J119:J136)</f>
        <v>1365.5399999999993</v>
      </c>
      <c r="K118" s="38">
        <f t="shared" ref="K118:L118" si="43">SUM(K119:K136)</f>
        <v>255.54000000000002</v>
      </c>
      <c r="L118" s="38">
        <f t="shared" si="43"/>
        <v>1110</v>
      </c>
      <c r="M118" s="39">
        <f>SUM(M119:M136)</f>
        <v>3.9015428571428562E-2</v>
      </c>
      <c r="N118" s="40"/>
      <c r="O118" s="38">
        <f t="shared" si="42"/>
        <v>0</v>
      </c>
      <c r="P118" s="26"/>
      <c r="Q118" s="41"/>
      <c r="R118" s="41"/>
    </row>
    <row r="119" spans="1:18" s="27" customFormat="1" ht="22.5" x14ac:dyDescent="0.2">
      <c r="A119" s="43" t="s">
        <v>160</v>
      </c>
      <c r="B119" s="44" t="s">
        <v>207</v>
      </c>
      <c r="C119" s="43" t="s">
        <v>58</v>
      </c>
      <c r="D119" s="45">
        <v>60</v>
      </c>
      <c r="E119" s="45">
        <v>6.94</v>
      </c>
      <c r="F119" s="45">
        <v>1.53</v>
      </c>
      <c r="G119" s="45">
        <v>5.41</v>
      </c>
      <c r="H119" s="46" t="s">
        <v>429</v>
      </c>
      <c r="I119" s="47" t="s">
        <v>42</v>
      </c>
      <c r="J119" s="45">
        <f t="shared" ref="J119:J136" si="44">TRUNC(E119*D119,2)</f>
        <v>416.4</v>
      </c>
      <c r="K119" s="45">
        <f t="shared" si="30"/>
        <v>91.8</v>
      </c>
      <c r="L119" s="45">
        <f t="shared" ref="L119:L136" si="45">ROUND(D119*G119,2)</f>
        <v>324.60000000000002</v>
      </c>
      <c r="M119" s="48">
        <f t="shared" ref="M119:M136" si="46">J119/$J$207</f>
        <v>1.1897142857142854E-2</v>
      </c>
      <c r="N119" s="25"/>
      <c r="O119" s="45">
        <f t="shared" si="42"/>
        <v>416.4</v>
      </c>
      <c r="P119" s="26"/>
      <c r="Q119" s="41"/>
      <c r="R119" s="41"/>
    </row>
    <row r="120" spans="1:18" s="27" customFormat="1" ht="22.5" x14ac:dyDescent="0.2">
      <c r="A120" s="43" t="s">
        <v>163</v>
      </c>
      <c r="B120" s="44" t="s">
        <v>208</v>
      </c>
      <c r="C120" s="43" t="s">
        <v>73</v>
      </c>
      <c r="D120" s="45">
        <v>1</v>
      </c>
      <c r="E120" s="45">
        <v>510.63</v>
      </c>
      <c r="F120" s="45">
        <v>33.03</v>
      </c>
      <c r="G120" s="45">
        <v>477.6</v>
      </c>
      <c r="H120" s="46" t="s">
        <v>430</v>
      </c>
      <c r="I120" s="47" t="s">
        <v>42</v>
      </c>
      <c r="J120" s="45">
        <f t="shared" si="44"/>
        <v>510.63</v>
      </c>
      <c r="K120" s="45">
        <f t="shared" si="30"/>
        <v>33.03</v>
      </c>
      <c r="L120" s="45">
        <f t="shared" si="45"/>
        <v>477.6</v>
      </c>
      <c r="M120" s="48">
        <f t="shared" si="46"/>
        <v>1.4589428571428567E-2</v>
      </c>
      <c r="N120" s="25"/>
      <c r="O120" s="45">
        <f t="shared" si="42"/>
        <v>510.63</v>
      </c>
      <c r="P120" s="26"/>
      <c r="Q120" s="41"/>
      <c r="R120" s="41"/>
    </row>
    <row r="121" spans="1:18" s="27" customFormat="1" ht="22.5" x14ac:dyDescent="0.2">
      <c r="A121" s="43" t="s">
        <v>165</v>
      </c>
      <c r="B121" s="44" t="s">
        <v>209</v>
      </c>
      <c r="C121" s="43" t="s">
        <v>73</v>
      </c>
      <c r="D121" s="45">
        <v>1</v>
      </c>
      <c r="E121" s="45">
        <v>22.55</v>
      </c>
      <c r="F121" s="45">
        <v>2.79</v>
      </c>
      <c r="G121" s="45">
        <v>19.760000000000002</v>
      </c>
      <c r="H121" s="46" t="s">
        <v>431</v>
      </c>
      <c r="I121" s="47" t="s">
        <v>42</v>
      </c>
      <c r="J121" s="45">
        <f t="shared" si="44"/>
        <v>22.55</v>
      </c>
      <c r="K121" s="45">
        <f t="shared" si="30"/>
        <v>2.79</v>
      </c>
      <c r="L121" s="45">
        <f t="shared" si="45"/>
        <v>19.760000000000002</v>
      </c>
      <c r="M121" s="48">
        <f t="shared" si="46"/>
        <v>6.4428571428571421E-4</v>
      </c>
      <c r="N121" s="25"/>
      <c r="O121" s="45">
        <f t="shared" si="42"/>
        <v>22.55</v>
      </c>
      <c r="P121" s="26"/>
      <c r="Q121" s="41"/>
      <c r="R121" s="41"/>
    </row>
    <row r="122" spans="1:18" s="27" customFormat="1" ht="25.5" x14ac:dyDescent="0.2">
      <c r="A122" s="43" t="s">
        <v>167</v>
      </c>
      <c r="B122" s="44" t="s">
        <v>210</v>
      </c>
      <c r="C122" s="43" t="s">
        <v>73</v>
      </c>
      <c r="D122" s="45">
        <v>1</v>
      </c>
      <c r="E122" s="45">
        <v>4.66</v>
      </c>
      <c r="F122" s="45">
        <v>2.4700000000000002</v>
      </c>
      <c r="G122" s="45">
        <v>2.19</v>
      </c>
      <c r="H122" s="46" t="s">
        <v>211</v>
      </c>
      <c r="I122" s="47" t="s">
        <v>25</v>
      </c>
      <c r="J122" s="45">
        <f t="shared" si="44"/>
        <v>4.66</v>
      </c>
      <c r="K122" s="45">
        <f t="shared" si="30"/>
        <v>2.4700000000000002</v>
      </c>
      <c r="L122" s="45">
        <f t="shared" si="45"/>
        <v>2.19</v>
      </c>
      <c r="M122" s="48">
        <f t="shared" si="46"/>
        <v>1.3314285714285712E-4</v>
      </c>
      <c r="N122" s="25"/>
      <c r="O122" s="45">
        <f t="shared" si="42"/>
        <v>4.66</v>
      </c>
      <c r="P122" s="26"/>
      <c r="Q122" s="41"/>
      <c r="R122" s="41"/>
    </row>
    <row r="123" spans="1:18" s="27" customFormat="1" ht="22.5" x14ac:dyDescent="0.2">
      <c r="A123" s="43" t="s">
        <v>170</v>
      </c>
      <c r="B123" s="44" t="s">
        <v>212</v>
      </c>
      <c r="C123" s="43" t="s">
        <v>73</v>
      </c>
      <c r="D123" s="45">
        <v>1</v>
      </c>
      <c r="E123" s="45">
        <v>13.04</v>
      </c>
      <c r="F123" s="45">
        <v>1.29</v>
      </c>
      <c r="G123" s="45">
        <v>11.75</v>
      </c>
      <c r="H123" s="46" t="s">
        <v>432</v>
      </c>
      <c r="I123" s="47" t="s">
        <v>42</v>
      </c>
      <c r="J123" s="45">
        <f t="shared" si="44"/>
        <v>13.04</v>
      </c>
      <c r="K123" s="45">
        <f t="shared" si="30"/>
        <v>1.29</v>
      </c>
      <c r="L123" s="45">
        <f t="shared" si="45"/>
        <v>11.75</v>
      </c>
      <c r="M123" s="48">
        <f t="shared" si="46"/>
        <v>3.7257142857142849E-4</v>
      </c>
      <c r="N123" s="25"/>
      <c r="O123" s="45">
        <f t="shared" si="42"/>
        <v>13.04</v>
      </c>
      <c r="P123" s="26"/>
      <c r="Q123" s="41"/>
      <c r="R123" s="41"/>
    </row>
    <row r="124" spans="1:18" s="27" customFormat="1" ht="25.5" x14ac:dyDescent="0.2">
      <c r="A124" s="43" t="s">
        <v>173</v>
      </c>
      <c r="B124" s="44" t="s">
        <v>213</v>
      </c>
      <c r="C124" s="43" t="s">
        <v>73</v>
      </c>
      <c r="D124" s="45">
        <v>2</v>
      </c>
      <c r="E124" s="45">
        <v>3.02</v>
      </c>
      <c r="F124" s="45">
        <v>2.15</v>
      </c>
      <c r="G124" s="45">
        <v>0.87</v>
      </c>
      <c r="H124" s="46" t="s">
        <v>214</v>
      </c>
      <c r="I124" s="47" t="s">
        <v>25</v>
      </c>
      <c r="J124" s="45">
        <f t="shared" si="44"/>
        <v>6.04</v>
      </c>
      <c r="K124" s="45">
        <f t="shared" si="30"/>
        <v>4.3</v>
      </c>
      <c r="L124" s="45">
        <f t="shared" si="45"/>
        <v>1.74</v>
      </c>
      <c r="M124" s="48">
        <f t="shared" si="46"/>
        <v>1.7257142857142853E-4</v>
      </c>
      <c r="N124" s="25"/>
      <c r="O124" s="45">
        <f t="shared" si="42"/>
        <v>6.04</v>
      </c>
      <c r="P124" s="26"/>
      <c r="Q124" s="41"/>
      <c r="R124" s="41"/>
    </row>
    <row r="125" spans="1:18" s="27" customFormat="1" ht="25.5" x14ac:dyDescent="0.2">
      <c r="A125" s="43" t="s">
        <v>176</v>
      </c>
      <c r="B125" s="44" t="s">
        <v>215</v>
      </c>
      <c r="C125" s="43" t="s">
        <v>58</v>
      </c>
      <c r="D125" s="45">
        <v>6</v>
      </c>
      <c r="E125" s="45">
        <v>6.49</v>
      </c>
      <c r="F125" s="45">
        <v>2.2999999999999998</v>
      </c>
      <c r="G125" s="45">
        <v>4.1900000000000004</v>
      </c>
      <c r="H125" s="46" t="s">
        <v>216</v>
      </c>
      <c r="I125" s="47" t="s">
        <v>25</v>
      </c>
      <c r="J125" s="45">
        <f t="shared" si="44"/>
        <v>38.94</v>
      </c>
      <c r="K125" s="45">
        <f t="shared" si="30"/>
        <v>13.8</v>
      </c>
      <c r="L125" s="45">
        <f t="shared" si="45"/>
        <v>25.14</v>
      </c>
      <c r="M125" s="48">
        <f t="shared" si="46"/>
        <v>1.1125714285714283E-3</v>
      </c>
      <c r="N125" s="25"/>
      <c r="O125" s="45">
        <f t="shared" si="42"/>
        <v>38.94</v>
      </c>
      <c r="P125" s="26"/>
      <c r="Q125" s="41"/>
      <c r="R125" s="41"/>
    </row>
    <row r="126" spans="1:18" s="27" customFormat="1" x14ac:dyDescent="0.2">
      <c r="A126" s="43" t="s">
        <v>179</v>
      </c>
      <c r="B126" s="44" t="s">
        <v>217</v>
      </c>
      <c r="C126" s="43" t="s">
        <v>73</v>
      </c>
      <c r="D126" s="45">
        <v>0.1</v>
      </c>
      <c r="E126" s="45">
        <v>55.32</v>
      </c>
      <c r="F126" s="45">
        <v>0</v>
      </c>
      <c r="G126" s="45">
        <v>55.32</v>
      </c>
      <c r="H126" s="46" t="s">
        <v>218</v>
      </c>
      <c r="I126" s="47" t="s">
        <v>25</v>
      </c>
      <c r="J126" s="45">
        <f t="shared" si="44"/>
        <v>5.53</v>
      </c>
      <c r="K126" s="45">
        <f t="shared" si="30"/>
        <v>0</v>
      </c>
      <c r="L126" s="45">
        <f t="shared" si="45"/>
        <v>5.53</v>
      </c>
      <c r="M126" s="48">
        <f t="shared" si="46"/>
        <v>1.5799999999999996E-4</v>
      </c>
      <c r="N126" s="25"/>
      <c r="O126" s="45">
        <f t="shared" si="42"/>
        <v>5.53</v>
      </c>
      <c r="P126" s="26"/>
      <c r="Q126" s="41"/>
      <c r="R126" s="41"/>
    </row>
    <row r="127" spans="1:18" s="27" customFormat="1" ht="25.5" x14ac:dyDescent="0.2">
      <c r="A127" s="43" t="s">
        <v>182</v>
      </c>
      <c r="B127" s="44" t="s">
        <v>219</v>
      </c>
      <c r="C127" s="43" t="s">
        <v>73</v>
      </c>
      <c r="D127" s="45">
        <v>1</v>
      </c>
      <c r="E127" s="45">
        <v>84.33</v>
      </c>
      <c r="F127" s="45">
        <v>17.52</v>
      </c>
      <c r="G127" s="45">
        <v>66.81</v>
      </c>
      <c r="H127" s="46" t="s">
        <v>433</v>
      </c>
      <c r="I127" s="47" t="s">
        <v>42</v>
      </c>
      <c r="J127" s="45">
        <f t="shared" si="44"/>
        <v>84.33</v>
      </c>
      <c r="K127" s="45">
        <f t="shared" si="30"/>
        <v>17.52</v>
      </c>
      <c r="L127" s="45">
        <f t="shared" si="45"/>
        <v>66.81</v>
      </c>
      <c r="M127" s="48">
        <f t="shared" si="46"/>
        <v>2.409428571428571E-3</v>
      </c>
      <c r="N127" s="25"/>
      <c r="O127" s="45">
        <f t="shared" si="42"/>
        <v>84.33</v>
      </c>
      <c r="P127" s="26"/>
      <c r="Q127" s="41"/>
      <c r="R127" s="41"/>
    </row>
    <row r="128" spans="1:18" s="27" customFormat="1" ht="25.5" x14ac:dyDescent="0.2">
      <c r="A128" s="43" t="s">
        <v>185</v>
      </c>
      <c r="B128" s="44" t="s">
        <v>220</v>
      </c>
      <c r="C128" s="43" t="s">
        <v>73</v>
      </c>
      <c r="D128" s="45">
        <v>2</v>
      </c>
      <c r="E128" s="45">
        <v>7.42</v>
      </c>
      <c r="F128" s="45">
        <v>0</v>
      </c>
      <c r="G128" s="45">
        <v>7.42</v>
      </c>
      <c r="H128" s="46" t="s">
        <v>221</v>
      </c>
      <c r="I128" s="47" t="s">
        <v>25</v>
      </c>
      <c r="J128" s="45">
        <f t="shared" si="44"/>
        <v>14.84</v>
      </c>
      <c r="K128" s="45">
        <f t="shared" si="30"/>
        <v>0</v>
      </c>
      <c r="L128" s="45">
        <f t="shared" si="45"/>
        <v>14.84</v>
      </c>
      <c r="M128" s="48">
        <f t="shared" si="46"/>
        <v>4.239999999999999E-4</v>
      </c>
      <c r="N128" s="25"/>
      <c r="O128" s="45">
        <f t="shared" si="42"/>
        <v>14.84</v>
      </c>
      <c r="P128" s="26"/>
      <c r="Q128" s="41"/>
      <c r="R128" s="41"/>
    </row>
    <row r="129" spans="1:18" s="27" customFormat="1" ht="25.5" x14ac:dyDescent="0.2">
      <c r="A129" s="43" t="s">
        <v>187</v>
      </c>
      <c r="B129" s="44" t="s">
        <v>222</v>
      </c>
      <c r="C129" s="43" t="s">
        <v>73</v>
      </c>
      <c r="D129" s="45">
        <v>1</v>
      </c>
      <c r="E129" s="45">
        <v>9.11</v>
      </c>
      <c r="F129" s="45">
        <v>1.07</v>
      </c>
      <c r="G129" s="45">
        <v>8.0399999999999991</v>
      </c>
      <c r="H129" s="46" t="s">
        <v>223</v>
      </c>
      <c r="I129" s="47" t="s">
        <v>25</v>
      </c>
      <c r="J129" s="45">
        <f t="shared" si="44"/>
        <v>9.11</v>
      </c>
      <c r="K129" s="45">
        <f t="shared" si="30"/>
        <v>1.07</v>
      </c>
      <c r="L129" s="45">
        <f t="shared" si="45"/>
        <v>8.0399999999999991</v>
      </c>
      <c r="M129" s="48">
        <f t="shared" si="46"/>
        <v>2.602857142857142E-4</v>
      </c>
      <c r="N129" s="25"/>
      <c r="O129" s="45">
        <f t="shared" si="42"/>
        <v>9.11</v>
      </c>
      <c r="P129" s="26"/>
      <c r="Q129" s="41"/>
      <c r="R129" s="41"/>
    </row>
    <row r="130" spans="1:18" s="27" customFormat="1" ht="22.5" x14ac:dyDescent="0.2">
      <c r="A130" s="43" t="s">
        <v>189</v>
      </c>
      <c r="B130" s="44" t="s">
        <v>224</v>
      </c>
      <c r="C130" s="43" t="s">
        <v>73</v>
      </c>
      <c r="D130" s="45">
        <v>1</v>
      </c>
      <c r="E130" s="45">
        <v>34.28</v>
      </c>
      <c r="F130" s="45">
        <v>4.68</v>
      </c>
      <c r="G130" s="45">
        <v>29.6</v>
      </c>
      <c r="H130" s="46" t="s">
        <v>434</v>
      </c>
      <c r="I130" s="47" t="s">
        <v>42</v>
      </c>
      <c r="J130" s="45">
        <f t="shared" si="44"/>
        <v>34.28</v>
      </c>
      <c r="K130" s="45">
        <f t="shared" si="30"/>
        <v>4.68</v>
      </c>
      <c r="L130" s="45">
        <f t="shared" si="45"/>
        <v>29.6</v>
      </c>
      <c r="M130" s="48">
        <f t="shared" si="46"/>
        <v>9.794285714285712E-4</v>
      </c>
      <c r="N130" s="25"/>
      <c r="O130" s="45">
        <f t="shared" si="42"/>
        <v>34.28</v>
      </c>
      <c r="P130" s="26"/>
      <c r="Q130" s="41"/>
      <c r="R130" s="41"/>
    </row>
    <row r="131" spans="1:18" s="27" customFormat="1" ht="25.5" x14ac:dyDescent="0.2">
      <c r="A131" s="43" t="s">
        <v>191</v>
      </c>
      <c r="B131" s="44" t="s">
        <v>225</v>
      </c>
      <c r="C131" s="43" t="s">
        <v>73</v>
      </c>
      <c r="D131" s="45">
        <v>1</v>
      </c>
      <c r="E131" s="45">
        <v>13.29</v>
      </c>
      <c r="F131" s="45">
        <v>2.48</v>
      </c>
      <c r="G131" s="45">
        <v>10.81</v>
      </c>
      <c r="H131" s="46" t="s">
        <v>226</v>
      </c>
      <c r="I131" s="47" t="s">
        <v>25</v>
      </c>
      <c r="J131" s="45">
        <f t="shared" si="44"/>
        <v>13.29</v>
      </c>
      <c r="K131" s="45">
        <f t="shared" si="30"/>
        <v>2.48</v>
      </c>
      <c r="L131" s="45">
        <f t="shared" si="45"/>
        <v>10.81</v>
      </c>
      <c r="M131" s="48">
        <f t="shared" si="46"/>
        <v>3.7971428571428564E-4</v>
      </c>
      <c r="N131" s="25"/>
      <c r="O131" s="45">
        <f t="shared" si="42"/>
        <v>13.29</v>
      </c>
      <c r="P131" s="26"/>
      <c r="Q131" s="41"/>
      <c r="R131" s="41"/>
    </row>
    <row r="132" spans="1:18" s="27" customFormat="1" x14ac:dyDescent="0.2">
      <c r="A132" s="43" t="s">
        <v>194</v>
      </c>
      <c r="B132" s="44" t="s">
        <v>227</v>
      </c>
      <c r="C132" s="43" t="s">
        <v>73</v>
      </c>
      <c r="D132" s="45">
        <v>1</v>
      </c>
      <c r="E132" s="45">
        <v>5.99</v>
      </c>
      <c r="F132" s="45">
        <v>0</v>
      </c>
      <c r="G132" s="45">
        <v>5.99</v>
      </c>
      <c r="H132" s="46" t="s">
        <v>228</v>
      </c>
      <c r="I132" s="47" t="s">
        <v>42</v>
      </c>
      <c r="J132" s="45">
        <f t="shared" si="44"/>
        <v>5.99</v>
      </c>
      <c r="K132" s="45">
        <f t="shared" si="30"/>
        <v>0</v>
      </c>
      <c r="L132" s="45">
        <f t="shared" si="45"/>
        <v>5.99</v>
      </c>
      <c r="M132" s="48">
        <f t="shared" si="46"/>
        <v>1.7114285714285712E-4</v>
      </c>
      <c r="N132" s="25"/>
      <c r="O132" s="45">
        <f t="shared" si="42"/>
        <v>5.99</v>
      </c>
      <c r="P132" s="26"/>
      <c r="Q132" s="41"/>
      <c r="R132" s="41"/>
    </row>
    <row r="133" spans="1:18" s="27" customFormat="1" ht="22.5" x14ac:dyDescent="0.2">
      <c r="A133" s="43" t="s">
        <v>197</v>
      </c>
      <c r="B133" s="44" t="s">
        <v>229</v>
      </c>
      <c r="C133" s="43" t="s">
        <v>73</v>
      </c>
      <c r="D133" s="45">
        <v>1</v>
      </c>
      <c r="E133" s="45">
        <v>1.25</v>
      </c>
      <c r="F133" s="45">
        <v>0.51</v>
      </c>
      <c r="G133" s="45">
        <v>0.74</v>
      </c>
      <c r="H133" s="46" t="s">
        <v>435</v>
      </c>
      <c r="I133" s="47" t="s">
        <v>42</v>
      </c>
      <c r="J133" s="45">
        <f t="shared" si="44"/>
        <v>1.25</v>
      </c>
      <c r="K133" s="45">
        <f t="shared" si="30"/>
        <v>0.51</v>
      </c>
      <c r="L133" s="45">
        <f t="shared" si="45"/>
        <v>0.74</v>
      </c>
      <c r="M133" s="48">
        <f t="shared" si="46"/>
        <v>3.571428571428571E-5</v>
      </c>
      <c r="N133" s="25"/>
      <c r="O133" s="45">
        <f t="shared" si="42"/>
        <v>1.25</v>
      </c>
      <c r="P133" s="26"/>
      <c r="Q133" s="41"/>
      <c r="R133" s="41"/>
    </row>
    <row r="134" spans="1:18" s="27" customFormat="1" ht="22.5" x14ac:dyDescent="0.2">
      <c r="A134" s="43" t="s">
        <v>199</v>
      </c>
      <c r="B134" s="44" t="s">
        <v>230</v>
      </c>
      <c r="C134" s="43" t="s">
        <v>73</v>
      </c>
      <c r="D134" s="45">
        <v>2</v>
      </c>
      <c r="E134" s="45">
        <v>1.26</v>
      </c>
      <c r="F134" s="45">
        <v>0.51</v>
      </c>
      <c r="G134" s="45">
        <v>0.75</v>
      </c>
      <c r="H134" s="46" t="s">
        <v>436</v>
      </c>
      <c r="I134" s="47" t="s">
        <v>42</v>
      </c>
      <c r="J134" s="45">
        <f t="shared" si="44"/>
        <v>2.52</v>
      </c>
      <c r="K134" s="45">
        <f t="shared" si="30"/>
        <v>1.02</v>
      </c>
      <c r="L134" s="45">
        <f t="shared" si="45"/>
        <v>1.5</v>
      </c>
      <c r="M134" s="48">
        <f t="shared" si="46"/>
        <v>7.1999999999999988E-5</v>
      </c>
      <c r="N134" s="25"/>
      <c r="O134" s="45">
        <f t="shared" si="42"/>
        <v>2.52</v>
      </c>
      <c r="P134" s="26"/>
      <c r="Q134" s="41"/>
      <c r="R134" s="41"/>
    </row>
    <row r="135" spans="1:18" s="27" customFormat="1" ht="22.5" x14ac:dyDescent="0.2">
      <c r="A135" s="43" t="s">
        <v>201</v>
      </c>
      <c r="B135" s="44" t="s">
        <v>231</v>
      </c>
      <c r="C135" s="43" t="s">
        <v>73</v>
      </c>
      <c r="D135" s="45">
        <v>2</v>
      </c>
      <c r="E135" s="45">
        <v>0.9</v>
      </c>
      <c r="F135" s="45">
        <v>0.51</v>
      </c>
      <c r="G135" s="45">
        <v>0.39</v>
      </c>
      <c r="H135" s="46" t="s">
        <v>437</v>
      </c>
      <c r="I135" s="47" t="s">
        <v>42</v>
      </c>
      <c r="J135" s="45">
        <f t="shared" si="44"/>
        <v>1.8</v>
      </c>
      <c r="K135" s="45">
        <f t="shared" si="30"/>
        <v>1.02</v>
      </c>
      <c r="L135" s="45">
        <f t="shared" si="45"/>
        <v>0.78</v>
      </c>
      <c r="M135" s="48">
        <f t="shared" si="46"/>
        <v>5.1428571428571422E-5</v>
      </c>
      <c r="N135" s="25"/>
      <c r="O135" s="45">
        <f t="shared" si="42"/>
        <v>1.8</v>
      </c>
      <c r="P135" s="26"/>
      <c r="Q135" s="41"/>
      <c r="R135" s="41"/>
    </row>
    <row r="136" spans="1:18" s="27" customFormat="1" ht="25.5" x14ac:dyDescent="0.2">
      <c r="A136" s="43" t="s">
        <v>203</v>
      </c>
      <c r="B136" s="44" t="s">
        <v>232</v>
      </c>
      <c r="C136" s="43" t="s">
        <v>73</v>
      </c>
      <c r="D136" s="45">
        <v>1</v>
      </c>
      <c r="E136" s="45">
        <v>180.34</v>
      </c>
      <c r="F136" s="45">
        <v>77.760000000000005</v>
      </c>
      <c r="G136" s="45">
        <v>102.58</v>
      </c>
      <c r="H136" s="46" t="s">
        <v>438</v>
      </c>
      <c r="I136" s="47" t="s">
        <v>42</v>
      </c>
      <c r="J136" s="45">
        <f t="shared" si="44"/>
        <v>180.34</v>
      </c>
      <c r="K136" s="45">
        <f t="shared" si="30"/>
        <v>77.760000000000005</v>
      </c>
      <c r="L136" s="45">
        <f t="shared" si="45"/>
        <v>102.58</v>
      </c>
      <c r="M136" s="48">
        <f t="shared" si="46"/>
        <v>5.1525714285714274E-3</v>
      </c>
      <c r="N136" s="25"/>
      <c r="O136" s="45">
        <f t="shared" si="42"/>
        <v>180.34</v>
      </c>
      <c r="P136" s="26"/>
      <c r="Q136" s="41"/>
      <c r="R136" s="41"/>
    </row>
    <row r="137" spans="1:18" x14ac:dyDescent="0.2">
      <c r="A137" s="28"/>
      <c r="B137" s="49"/>
      <c r="C137" s="28"/>
      <c r="D137" s="50"/>
      <c r="E137" s="50"/>
      <c r="F137" s="50"/>
      <c r="G137" s="50"/>
      <c r="H137" s="51"/>
      <c r="I137" s="52"/>
      <c r="J137" s="50"/>
      <c r="K137" s="50">
        <f t="shared" si="30"/>
        <v>0</v>
      </c>
      <c r="L137" s="50">
        <f>TRUNC(D137*G137,2)</f>
        <v>0</v>
      </c>
      <c r="M137" s="31"/>
      <c r="O137" s="50">
        <f t="shared" si="42"/>
        <v>0</v>
      </c>
    </row>
    <row r="138" spans="1:18" s="42" customFormat="1" x14ac:dyDescent="0.2">
      <c r="A138" s="32" t="s">
        <v>233</v>
      </c>
      <c r="B138" s="33" t="s">
        <v>234</v>
      </c>
      <c r="C138" s="34"/>
      <c r="D138" s="53"/>
      <c r="E138" s="53"/>
      <c r="F138" s="53"/>
      <c r="G138" s="53"/>
      <c r="H138" s="54"/>
      <c r="I138" s="55"/>
      <c r="J138" s="38">
        <f>SUM(J139:J177)</f>
        <v>3795.0200000000013</v>
      </c>
      <c r="K138" s="38">
        <f t="shared" ref="K138:L138" si="47">SUM(K139:K177)</f>
        <v>797.56000000000006</v>
      </c>
      <c r="L138" s="38">
        <f t="shared" si="47"/>
        <v>2997.4499999999994</v>
      </c>
      <c r="M138" s="39">
        <f>SUM(M139:M177)</f>
        <v>0.10842914285714284</v>
      </c>
      <c r="N138" s="40"/>
      <c r="O138" s="38">
        <f t="shared" si="42"/>
        <v>0</v>
      </c>
      <c r="P138" s="26"/>
      <c r="Q138" s="41"/>
      <c r="R138" s="41"/>
    </row>
    <row r="139" spans="1:18" s="27" customFormat="1" ht="25.5" x14ac:dyDescent="0.2">
      <c r="A139" s="43" t="s">
        <v>235</v>
      </c>
      <c r="B139" s="44" t="s">
        <v>236</v>
      </c>
      <c r="C139" s="43" t="s">
        <v>58</v>
      </c>
      <c r="D139" s="45">
        <v>32.65</v>
      </c>
      <c r="E139" s="45">
        <v>4.37</v>
      </c>
      <c r="F139" s="45">
        <v>1.33</v>
      </c>
      <c r="G139" s="45">
        <v>3.04</v>
      </c>
      <c r="H139" s="46" t="s">
        <v>237</v>
      </c>
      <c r="I139" s="47" t="s">
        <v>25</v>
      </c>
      <c r="J139" s="45">
        <f t="shared" ref="J139:J177" si="48">TRUNC(E139*D139,2)</f>
        <v>142.68</v>
      </c>
      <c r="K139" s="45">
        <f t="shared" si="30"/>
        <v>43.42</v>
      </c>
      <c r="L139" s="45">
        <f t="shared" ref="L139:L177" si="49">ROUND(D139*G139,2)</f>
        <v>99.26</v>
      </c>
      <c r="M139" s="48">
        <f t="shared" ref="M139:M177" si="50">J139/$J$207</f>
        <v>4.0765714285714277E-3</v>
      </c>
      <c r="N139" s="25"/>
      <c r="O139" s="45">
        <f t="shared" si="42"/>
        <v>142.68</v>
      </c>
      <c r="P139" s="26"/>
      <c r="Q139" s="41"/>
      <c r="R139" s="41"/>
    </row>
    <row r="140" spans="1:18" s="27" customFormat="1" ht="25.5" x14ac:dyDescent="0.2">
      <c r="A140" s="43" t="s">
        <v>238</v>
      </c>
      <c r="B140" s="44" t="s">
        <v>239</v>
      </c>
      <c r="C140" s="43" t="s">
        <v>58</v>
      </c>
      <c r="D140" s="45">
        <v>1.17</v>
      </c>
      <c r="E140" s="45">
        <v>8.36</v>
      </c>
      <c r="F140" s="45">
        <v>1.59</v>
      </c>
      <c r="G140" s="45">
        <v>6.77</v>
      </c>
      <c r="H140" s="46" t="s">
        <v>240</v>
      </c>
      <c r="I140" s="47" t="s">
        <v>25</v>
      </c>
      <c r="J140" s="45">
        <f t="shared" si="48"/>
        <v>9.7799999999999994</v>
      </c>
      <c r="K140" s="45">
        <f t="shared" si="30"/>
        <v>1.86</v>
      </c>
      <c r="L140" s="45">
        <f t="shared" si="49"/>
        <v>7.92</v>
      </c>
      <c r="M140" s="48">
        <f t="shared" si="50"/>
        <v>2.7942857142857137E-4</v>
      </c>
      <c r="N140" s="25"/>
      <c r="O140" s="45">
        <f t="shared" si="42"/>
        <v>9.7799999999999994</v>
      </c>
      <c r="P140" s="26"/>
      <c r="Q140" s="41"/>
      <c r="R140" s="41"/>
    </row>
    <row r="141" spans="1:18" s="27" customFormat="1" ht="38.25" x14ac:dyDescent="0.2">
      <c r="A141" s="43" t="s">
        <v>241</v>
      </c>
      <c r="B141" s="44" t="s">
        <v>242</v>
      </c>
      <c r="C141" s="43" t="s">
        <v>58</v>
      </c>
      <c r="D141" s="45">
        <v>9.64</v>
      </c>
      <c r="E141" s="45">
        <v>11.71</v>
      </c>
      <c r="F141" s="45">
        <v>2.2400000000000002</v>
      </c>
      <c r="G141" s="45">
        <v>9.4700000000000006</v>
      </c>
      <c r="H141" s="46" t="s">
        <v>243</v>
      </c>
      <c r="I141" s="47" t="s">
        <v>25</v>
      </c>
      <c r="J141" s="45">
        <f t="shared" si="48"/>
        <v>112.88</v>
      </c>
      <c r="K141" s="45">
        <f t="shared" si="30"/>
        <v>21.59</v>
      </c>
      <c r="L141" s="45">
        <f t="shared" si="49"/>
        <v>91.29</v>
      </c>
      <c r="M141" s="48">
        <f t="shared" si="50"/>
        <v>3.2251428571428565E-3</v>
      </c>
      <c r="N141" s="25"/>
      <c r="O141" s="45">
        <f t="shared" si="42"/>
        <v>112.88</v>
      </c>
      <c r="P141" s="26"/>
      <c r="Q141" s="41"/>
      <c r="R141" s="41"/>
    </row>
    <row r="142" spans="1:18" s="27" customFormat="1" ht="25.5" x14ac:dyDescent="0.2">
      <c r="A142" s="43" t="s">
        <v>244</v>
      </c>
      <c r="B142" s="44" t="s">
        <v>245</v>
      </c>
      <c r="C142" s="43" t="s">
        <v>58</v>
      </c>
      <c r="D142" s="45">
        <v>23.43</v>
      </c>
      <c r="E142" s="45">
        <v>11.56</v>
      </c>
      <c r="F142" s="45">
        <v>4.51</v>
      </c>
      <c r="G142" s="45">
        <v>7.05</v>
      </c>
      <c r="H142" s="46" t="s">
        <v>246</v>
      </c>
      <c r="I142" s="47" t="s">
        <v>25</v>
      </c>
      <c r="J142" s="45">
        <f t="shared" si="48"/>
        <v>270.85000000000002</v>
      </c>
      <c r="K142" s="45">
        <f t="shared" si="30"/>
        <v>105.66</v>
      </c>
      <c r="L142" s="45">
        <f t="shared" si="49"/>
        <v>165.18</v>
      </c>
      <c r="M142" s="48">
        <f t="shared" si="50"/>
        <v>7.738571428571428E-3</v>
      </c>
      <c r="N142" s="25"/>
      <c r="O142" s="45">
        <f t="shared" si="42"/>
        <v>270.85000000000002</v>
      </c>
      <c r="P142" s="26"/>
      <c r="Q142" s="41"/>
      <c r="R142" s="41"/>
    </row>
    <row r="143" spans="1:18" s="27" customFormat="1" ht="25.5" x14ac:dyDescent="0.2">
      <c r="A143" s="43" t="s">
        <v>247</v>
      </c>
      <c r="B143" s="44" t="s">
        <v>248</v>
      </c>
      <c r="C143" s="43" t="s">
        <v>58</v>
      </c>
      <c r="D143" s="45">
        <v>7.83</v>
      </c>
      <c r="E143" s="45">
        <v>22.15</v>
      </c>
      <c r="F143" s="45">
        <v>8.7899999999999991</v>
      </c>
      <c r="G143" s="45">
        <v>13.36</v>
      </c>
      <c r="H143" s="46" t="s">
        <v>249</v>
      </c>
      <c r="I143" s="47" t="s">
        <v>25</v>
      </c>
      <c r="J143" s="45">
        <f t="shared" si="48"/>
        <v>173.43</v>
      </c>
      <c r="K143" s="45">
        <f t="shared" si="30"/>
        <v>68.819999999999993</v>
      </c>
      <c r="L143" s="45">
        <f t="shared" si="49"/>
        <v>104.61</v>
      </c>
      <c r="M143" s="48">
        <f t="shared" si="50"/>
        <v>4.9551428571428559E-3</v>
      </c>
      <c r="N143" s="25"/>
      <c r="O143" s="45">
        <f t="shared" si="42"/>
        <v>173.43</v>
      </c>
      <c r="P143" s="26"/>
      <c r="Q143" s="41"/>
      <c r="R143" s="41"/>
    </row>
    <row r="144" spans="1:18" s="27" customFormat="1" ht="38.25" x14ac:dyDescent="0.2">
      <c r="A144" s="43" t="s">
        <v>250</v>
      </c>
      <c r="B144" s="44" t="s">
        <v>251</v>
      </c>
      <c r="C144" s="43" t="s">
        <v>73</v>
      </c>
      <c r="D144" s="45">
        <v>8</v>
      </c>
      <c r="E144" s="45">
        <v>4.93</v>
      </c>
      <c r="F144" s="45">
        <v>1.54</v>
      </c>
      <c r="G144" s="45">
        <v>3.39</v>
      </c>
      <c r="H144" s="46" t="s">
        <v>252</v>
      </c>
      <c r="I144" s="47" t="s">
        <v>25</v>
      </c>
      <c r="J144" s="45">
        <f t="shared" si="48"/>
        <v>39.44</v>
      </c>
      <c r="K144" s="45">
        <f t="shared" si="30"/>
        <v>12.32</v>
      </c>
      <c r="L144" s="45">
        <f t="shared" si="49"/>
        <v>27.12</v>
      </c>
      <c r="M144" s="48">
        <f t="shared" si="50"/>
        <v>1.1268571428571426E-3</v>
      </c>
      <c r="N144" s="25"/>
      <c r="O144" s="45">
        <f t="shared" ref="O144:O175" si="51">TRUNC(D144*E144,2)</f>
        <v>39.44</v>
      </c>
      <c r="P144" s="26"/>
      <c r="Q144" s="41"/>
      <c r="R144" s="41"/>
    </row>
    <row r="145" spans="1:18" s="27" customFormat="1" ht="38.25" x14ac:dyDescent="0.2">
      <c r="A145" s="43" t="s">
        <v>253</v>
      </c>
      <c r="B145" s="44" t="s">
        <v>254</v>
      </c>
      <c r="C145" s="43" t="s">
        <v>73</v>
      </c>
      <c r="D145" s="45">
        <v>9</v>
      </c>
      <c r="E145" s="45">
        <v>4.54</v>
      </c>
      <c r="F145" s="45">
        <v>1.54</v>
      </c>
      <c r="G145" s="45">
        <v>3</v>
      </c>
      <c r="H145" s="46" t="s">
        <v>255</v>
      </c>
      <c r="I145" s="47" t="s">
        <v>25</v>
      </c>
      <c r="J145" s="45">
        <f t="shared" si="48"/>
        <v>40.86</v>
      </c>
      <c r="K145" s="45">
        <f t="shared" si="30"/>
        <v>13.86</v>
      </c>
      <c r="L145" s="45">
        <f t="shared" si="49"/>
        <v>27</v>
      </c>
      <c r="M145" s="48">
        <f t="shared" si="50"/>
        <v>1.1674285714285712E-3</v>
      </c>
      <c r="N145" s="25"/>
      <c r="O145" s="45">
        <f t="shared" si="51"/>
        <v>40.86</v>
      </c>
      <c r="P145" s="26"/>
      <c r="Q145" s="41"/>
      <c r="R145" s="41"/>
    </row>
    <row r="146" spans="1:18" s="27" customFormat="1" ht="38.25" x14ac:dyDescent="0.2">
      <c r="A146" s="43" t="s">
        <v>256</v>
      </c>
      <c r="B146" s="44" t="s">
        <v>257</v>
      </c>
      <c r="C146" s="43" t="s">
        <v>73</v>
      </c>
      <c r="D146" s="45">
        <v>1</v>
      </c>
      <c r="E146" s="45">
        <v>10.88</v>
      </c>
      <c r="F146" s="45">
        <v>2.97</v>
      </c>
      <c r="G146" s="45">
        <v>7.91</v>
      </c>
      <c r="H146" s="46" t="s">
        <v>258</v>
      </c>
      <c r="I146" s="47" t="s">
        <v>25</v>
      </c>
      <c r="J146" s="45">
        <f t="shared" si="48"/>
        <v>10.88</v>
      </c>
      <c r="K146" s="45">
        <f t="shared" ref="K146:K193" si="52">TRUNC(D146*F146,2)</f>
        <v>2.97</v>
      </c>
      <c r="L146" s="45">
        <f t="shared" si="49"/>
        <v>7.91</v>
      </c>
      <c r="M146" s="48">
        <f t="shared" si="50"/>
        <v>3.1085714285714283E-4</v>
      </c>
      <c r="N146" s="25"/>
      <c r="O146" s="45">
        <f t="shared" si="51"/>
        <v>10.88</v>
      </c>
      <c r="P146" s="26"/>
      <c r="Q146" s="41"/>
      <c r="R146" s="41"/>
    </row>
    <row r="147" spans="1:18" s="27" customFormat="1" ht="38.25" x14ac:dyDescent="0.2">
      <c r="A147" s="43" t="s">
        <v>259</v>
      </c>
      <c r="B147" s="44" t="s">
        <v>260</v>
      </c>
      <c r="C147" s="43" t="s">
        <v>73</v>
      </c>
      <c r="D147" s="45">
        <v>4</v>
      </c>
      <c r="E147" s="45">
        <v>4.76</v>
      </c>
      <c r="F147" s="45">
        <v>1.42</v>
      </c>
      <c r="G147" s="45">
        <v>3.34</v>
      </c>
      <c r="H147" s="46" t="s">
        <v>261</v>
      </c>
      <c r="I147" s="47" t="s">
        <v>25</v>
      </c>
      <c r="J147" s="45">
        <f t="shared" si="48"/>
        <v>19.04</v>
      </c>
      <c r="K147" s="45">
        <f t="shared" si="52"/>
        <v>5.68</v>
      </c>
      <c r="L147" s="45">
        <f t="shared" si="49"/>
        <v>13.36</v>
      </c>
      <c r="M147" s="48">
        <f t="shared" si="50"/>
        <v>5.4399999999999989E-4</v>
      </c>
      <c r="N147" s="25"/>
      <c r="O147" s="45">
        <f t="shared" si="51"/>
        <v>19.04</v>
      </c>
      <c r="P147" s="26"/>
      <c r="Q147" s="41"/>
      <c r="R147" s="41"/>
    </row>
    <row r="148" spans="1:18" s="27" customFormat="1" ht="25.5" x14ac:dyDescent="0.2">
      <c r="A148" s="43" t="s">
        <v>262</v>
      </c>
      <c r="B148" s="44" t="s">
        <v>263</v>
      </c>
      <c r="C148" s="43" t="s">
        <v>73</v>
      </c>
      <c r="D148" s="45">
        <v>28</v>
      </c>
      <c r="E148" s="45">
        <v>2.17</v>
      </c>
      <c r="F148" s="45">
        <v>1.06</v>
      </c>
      <c r="G148" s="45">
        <v>1.1100000000000001</v>
      </c>
      <c r="H148" s="46" t="s">
        <v>264</v>
      </c>
      <c r="I148" s="47" t="s">
        <v>25</v>
      </c>
      <c r="J148" s="45">
        <f t="shared" si="48"/>
        <v>60.76</v>
      </c>
      <c r="K148" s="45">
        <f t="shared" si="52"/>
        <v>29.68</v>
      </c>
      <c r="L148" s="45">
        <f t="shared" si="49"/>
        <v>31.08</v>
      </c>
      <c r="M148" s="48">
        <f t="shared" si="50"/>
        <v>1.7359999999999995E-3</v>
      </c>
      <c r="N148" s="25"/>
      <c r="O148" s="45">
        <f t="shared" si="51"/>
        <v>60.76</v>
      </c>
      <c r="P148" s="26"/>
      <c r="Q148" s="41"/>
      <c r="R148" s="41"/>
    </row>
    <row r="149" spans="1:18" s="27" customFormat="1" ht="38.25" x14ac:dyDescent="0.2">
      <c r="A149" s="43" t="s">
        <v>265</v>
      </c>
      <c r="B149" s="44" t="s">
        <v>266</v>
      </c>
      <c r="C149" s="43" t="s">
        <v>73</v>
      </c>
      <c r="D149" s="45">
        <v>6</v>
      </c>
      <c r="E149" s="45">
        <v>7.43</v>
      </c>
      <c r="F149" s="45">
        <v>2.0299999999999998</v>
      </c>
      <c r="G149" s="45">
        <v>5.4</v>
      </c>
      <c r="H149" s="46" t="s">
        <v>267</v>
      </c>
      <c r="I149" s="47" t="s">
        <v>25</v>
      </c>
      <c r="J149" s="45">
        <f t="shared" si="48"/>
        <v>44.58</v>
      </c>
      <c r="K149" s="45">
        <f t="shared" si="52"/>
        <v>12.18</v>
      </c>
      <c r="L149" s="45">
        <f t="shared" si="49"/>
        <v>32.4</v>
      </c>
      <c r="M149" s="48">
        <f t="shared" si="50"/>
        <v>1.2737142857142854E-3</v>
      </c>
      <c r="N149" s="25"/>
      <c r="O149" s="45">
        <f t="shared" si="51"/>
        <v>44.58</v>
      </c>
      <c r="P149" s="26"/>
      <c r="Q149" s="41"/>
      <c r="R149" s="41"/>
    </row>
    <row r="150" spans="1:18" s="27" customFormat="1" ht="38.25" x14ac:dyDescent="0.2">
      <c r="A150" s="43" t="s">
        <v>268</v>
      </c>
      <c r="B150" s="44" t="s">
        <v>269</v>
      </c>
      <c r="C150" s="43" t="s">
        <v>73</v>
      </c>
      <c r="D150" s="45">
        <v>1</v>
      </c>
      <c r="E150" s="45">
        <v>10.43</v>
      </c>
      <c r="F150" s="45">
        <v>2.0099999999999998</v>
      </c>
      <c r="G150" s="45">
        <v>8.42</v>
      </c>
      <c r="H150" s="46" t="s">
        <v>270</v>
      </c>
      <c r="I150" s="47" t="s">
        <v>25</v>
      </c>
      <c r="J150" s="45">
        <f t="shared" si="48"/>
        <v>10.43</v>
      </c>
      <c r="K150" s="45">
        <f t="shared" si="52"/>
        <v>2.0099999999999998</v>
      </c>
      <c r="L150" s="45">
        <f t="shared" si="49"/>
        <v>8.42</v>
      </c>
      <c r="M150" s="48">
        <f t="shared" si="50"/>
        <v>2.9799999999999993E-4</v>
      </c>
      <c r="N150" s="25"/>
      <c r="O150" s="45">
        <f t="shared" si="51"/>
        <v>10.43</v>
      </c>
      <c r="P150" s="26"/>
      <c r="Q150" s="41"/>
      <c r="R150" s="41"/>
    </row>
    <row r="151" spans="1:18" s="27" customFormat="1" ht="25.5" x14ac:dyDescent="0.2">
      <c r="A151" s="43" t="s">
        <v>271</v>
      </c>
      <c r="B151" s="44" t="s">
        <v>272</v>
      </c>
      <c r="C151" s="43" t="s">
        <v>73</v>
      </c>
      <c r="D151" s="45">
        <v>1</v>
      </c>
      <c r="E151" s="45">
        <v>4.4800000000000004</v>
      </c>
      <c r="F151" s="45">
        <v>0.84</v>
      </c>
      <c r="G151" s="45">
        <v>3.64</v>
      </c>
      <c r="H151" s="46" t="s">
        <v>439</v>
      </c>
      <c r="I151" s="47" t="s">
        <v>42</v>
      </c>
      <c r="J151" s="45">
        <f t="shared" si="48"/>
        <v>4.4800000000000004</v>
      </c>
      <c r="K151" s="45">
        <f t="shared" si="52"/>
        <v>0.84</v>
      </c>
      <c r="L151" s="45">
        <f t="shared" si="49"/>
        <v>3.64</v>
      </c>
      <c r="M151" s="48">
        <f t="shared" si="50"/>
        <v>1.2799999999999999E-4</v>
      </c>
      <c r="N151" s="25"/>
      <c r="O151" s="45">
        <f t="shared" si="51"/>
        <v>4.4800000000000004</v>
      </c>
      <c r="P151" s="26"/>
      <c r="Q151" s="41"/>
      <c r="R151" s="41"/>
    </row>
    <row r="152" spans="1:18" s="27" customFormat="1" ht="25.5" x14ac:dyDescent="0.2">
      <c r="A152" s="43" t="s">
        <v>273</v>
      </c>
      <c r="B152" s="44" t="s">
        <v>274</v>
      </c>
      <c r="C152" s="43" t="s">
        <v>73</v>
      </c>
      <c r="D152" s="45">
        <v>1</v>
      </c>
      <c r="E152" s="45">
        <v>4.05</v>
      </c>
      <c r="F152" s="45">
        <v>0.7</v>
      </c>
      <c r="G152" s="45">
        <v>3.35</v>
      </c>
      <c r="H152" s="46" t="s">
        <v>275</v>
      </c>
      <c r="I152" s="47" t="s">
        <v>25</v>
      </c>
      <c r="J152" s="45">
        <f t="shared" si="48"/>
        <v>4.05</v>
      </c>
      <c r="K152" s="45">
        <f t="shared" si="52"/>
        <v>0.7</v>
      </c>
      <c r="L152" s="45">
        <f t="shared" si="49"/>
        <v>3.35</v>
      </c>
      <c r="M152" s="48">
        <f t="shared" si="50"/>
        <v>1.1571428571428568E-4</v>
      </c>
      <c r="N152" s="25"/>
      <c r="O152" s="45">
        <f t="shared" si="51"/>
        <v>4.05</v>
      </c>
      <c r="P152" s="26"/>
      <c r="Q152" s="41"/>
      <c r="R152" s="41"/>
    </row>
    <row r="153" spans="1:18" s="27" customFormat="1" ht="25.5" x14ac:dyDescent="0.2">
      <c r="A153" s="43" t="s">
        <v>276</v>
      </c>
      <c r="B153" s="44" t="s">
        <v>277</v>
      </c>
      <c r="C153" s="43" t="s">
        <v>73</v>
      </c>
      <c r="D153" s="45">
        <v>1</v>
      </c>
      <c r="E153" s="45">
        <v>4.9800000000000004</v>
      </c>
      <c r="F153" s="45">
        <v>0.84</v>
      </c>
      <c r="G153" s="45">
        <v>4.1399999999999997</v>
      </c>
      <c r="H153" s="46" t="s">
        <v>278</v>
      </c>
      <c r="I153" s="47" t="s">
        <v>25</v>
      </c>
      <c r="J153" s="45">
        <f t="shared" si="48"/>
        <v>4.9800000000000004</v>
      </c>
      <c r="K153" s="45">
        <f t="shared" si="52"/>
        <v>0.84</v>
      </c>
      <c r="L153" s="45">
        <f t="shared" si="49"/>
        <v>4.1399999999999997</v>
      </c>
      <c r="M153" s="48">
        <f t="shared" si="50"/>
        <v>1.4228571428571426E-4</v>
      </c>
      <c r="N153" s="25"/>
      <c r="O153" s="45">
        <f t="shared" si="51"/>
        <v>4.9800000000000004</v>
      </c>
      <c r="P153" s="26"/>
      <c r="Q153" s="41"/>
      <c r="R153" s="41"/>
    </row>
    <row r="154" spans="1:18" s="27" customFormat="1" ht="22.5" x14ac:dyDescent="0.2">
      <c r="A154" s="43" t="s">
        <v>279</v>
      </c>
      <c r="B154" s="44" t="s">
        <v>280</v>
      </c>
      <c r="C154" s="43" t="s">
        <v>58</v>
      </c>
      <c r="D154" s="45">
        <v>3</v>
      </c>
      <c r="E154" s="45">
        <v>11.9</v>
      </c>
      <c r="F154" s="45">
        <v>0.88</v>
      </c>
      <c r="G154" s="45">
        <v>11.02</v>
      </c>
      <c r="H154" s="46" t="s">
        <v>440</v>
      </c>
      <c r="I154" s="47" t="s">
        <v>42</v>
      </c>
      <c r="J154" s="45">
        <f t="shared" si="48"/>
        <v>35.700000000000003</v>
      </c>
      <c r="K154" s="45">
        <f t="shared" si="52"/>
        <v>2.64</v>
      </c>
      <c r="L154" s="45">
        <f t="shared" si="49"/>
        <v>33.06</v>
      </c>
      <c r="M154" s="48">
        <f t="shared" si="50"/>
        <v>1.0199999999999999E-3</v>
      </c>
      <c r="N154" s="25"/>
      <c r="O154" s="45">
        <f t="shared" si="51"/>
        <v>35.700000000000003</v>
      </c>
      <c r="P154" s="26"/>
      <c r="Q154" s="41"/>
      <c r="R154" s="41"/>
    </row>
    <row r="155" spans="1:18" s="27" customFormat="1" ht="38.25" x14ac:dyDescent="0.2">
      <c r="A155" s="43" t="s">
        <v>281</v>
      </c>
      <c r="B155" s="44" t="s">
        <v>282</v>
      </c>
      <c r="C155" s="43" t="s">
        <v>73</v>
      </c>
      <c r="D155" s="45">
        <v>1</v>
      </c>
      <c r="E155" s="45">
        <v>18.89</v>
      </c>
      <c r="F155" s="45">
        <v>3.92</v>
      </c>
      <c r="G155" s="45">
        <v>14.97</v>
      </c>
      <c r="H155" s="46" t="s">
        <v>441</v>
      </c>
      <c r="I155" s="47" t="s">
        <v>42</v>
      </c>
      <c r="J155" s="45">
        <f t="shared" si="48"/>
        <v>18.89</v>
      </c>
      <c r="K155" s="45">
        <f t="shared" si="52"/>
        <v>3.92</v>
      </c>
      <c r="L155" s="45">
        <f t="shared" si="49"/>
        <v>14.97</v>
      </c>
      <c r="M155" s="48">
        <f t="shared" si="50"/>
        <v>5.3971428571428562E-4</v>
      </c>
      <c r="N155" s="25"/>
      <c r="O155" s="45">
        <f t="shared" si="51"/>
        <v>18.89</v>
      </c>
      <c r="P155" s="26"/>
      <c r="Q155" s="41"/>
      <c r="R155" s="41"/>
    </row>
    <row r="156" spans="1:18" s="27" customFormat="1" ht="25.5" x14ac:dyDescent="0.2">
      <c r="A156" s="43" t="s">
        <v>283</v>
      </c>
      <c r="B156" s="44" t="s">
        <v>284</v>
      </c>
      <c r="C156" s="43" t="s">
        <v>73</v>
      </c>
      <c r="D156" s="45">
        <v>6</v>
      </c>
      <c r="E156" s="45">
        <v>3.22</v>
      </c>
      <c r="F156" s="45">
        <v>1.42</v>
      </c>
      <c r="G156" s="45">
        <v>1.8</v>
      </c>
      <c r="H156" s="46" t="s">
        <v>285</v>
      </c>
      <c r="I156" s="47" t="s">
        <v>25</v>
      </c>
      <c r="J156" s="45">
        <f t="shared" si="48"/>
        <v>19.32</v>
      </c>
      <c r="K156" s="45">
        <f t="shared" si="52"/>
        <v>8.52</v>
      </c>
      <c r="L156" s="45">
        <f t="shared" si="49"/>
        <v>10.8</v>
      </c>
      <c r="M156" s="48">
        <f t="shared" si="50"/>
        <v>5.5199999999999986E-4</v>
      </c>
      <c r="N156" s="25"/>
      <c r="O156" s="45">
        <f t="shared" si="51"/>
        <v>19.32</v>
      </c>
      <c r="P156" s="26"/>
      <c r="Q156" s="41"/>
      <c r="R156" s="41"/>
    </row>
    <row r="157" spans="1:18" s="27" customFormat="1" ht="38.25" x14ac:dyDescent="0.2">
      <c r="A157" s="43" t="s">
        <v>286</v>
      </c>
      <c r="B157" s="44" t="s">
        <v>287</v>
      </c>
      <c r="C157" s="43" t="s">
        <v>73</v>
      </c>
      <c r="D157" s="45">
        <v>1</v>
      </c>
      <c r="E157" s="45">
        <v>11.76</v>
      </c>
      <c r="F157" s="45">
        <v>2.69</v>
      </c>
      <c r="G157" s="45">
        <v>9.07</v>
      </c>
      <c r="H157" s="46" t="s">
        <v>288</v>
      </c>
      <c r="I157" s="47" t="s">
        <v>25</v>
      </c>
      <c r="J157" s="45">
        <f t="shared" si="48"/>
        <v>11.76</v>
      </c>
      <c r="K157" s="45">
        <f t="shared" si="52"/>
        <v>2.69</v>
      </c>
      <c r="L157" s="45">
        <f t="shared" si="49"/>
        <v>9.07</v>
      </c>
      <c r="M157" s="48">
        <f t="shared" si="50"/>
        <v>3.3599999999999993E-4</v>
      </c>
      <c r="N157" s="25"/>
      <c r="O157" s="45">
        <f t="shared" si="51"/>
        <v>11.76</v>
      </c>
      <c r="P157" s="26"/>
      <c r="Q157" s="41"/>
      <c r="R157" s="41"/>
    </row>
    <row r="158" spans="1:18" s="27" customFormat="1" ht="38.25" x14ac:dyDescent="0.2">
      <c r="A158" s="43" t="s">
        <v>289</v>
      </c>
      <c r="B158" s="44" t="s">
        <v>290</v>
      </c>
      <c r="C158" s="43" t="s">
        <v>73</v>
      </c>
      <c r="D158" s="45">
        <v>2</v>
      </c>
      <c r="E158" s="45">
        <v>6.65</v>
      </c>
      <c r="F158" s="45">
        <v>1.88</v>
      </c>
      <c r="G158" s="45">
        <v>4.7699999999999996</v>
      </c>
      <c r="H158" s="46" t="s">
        <v>291</v>
      </c>
      <c r="I158" s="47" t="s">
        <v>25</v>
      </c>
      <c r="J158" s="45">
        <f t="shared" si="48"/>
        <v>13.3</v>
      </c>
      <c r="K158" s="45">
        <f t="shared" si="52"/>
        <v>3.76</v>
      </c>
      <c r="L158" s="45">
        <f t="shared" si="49"/>
        <v>9.5399999999999991</v>
      </c>
      <c r="M158" s="48">
        <f t="shared" si="50"/>
        <v>3.7999999999999997E-4</v>
      </c>
      <c r="N158" s="25"/>
      <c r="O158" s="45">
        <f t="shared" si="51"/>
        <v>13.3</v>
      </c>
      <c r="P158" s="26"/>
      <c r="Q158" s="41"/>
      <c r="R158" s="41"/>
    </row>
    <row r="159" spans="1:18" s="27" customFormat="1" ht="38.25" x14ac:dyDescent="0.2">
      <c r="A159" s="43" t="s">
        <v>292</v>
      </c>
      <c r="B159" s="44" t="s">
        <v>293</v>
      </c>
      <c r="C159" s="43" t="s">
        <v>73</v>
      </c>
      <c r="D159" s="45">
        <v>2</v>
      </c>
      <c r="E159" s="45">
        <v>13.2</v>
      </c>
      <c r="F159" s="45">
        <v>2.74</v>
      </c>
      <c r="G159" s="45">
        <v>10.46</v>
      </c>
      <c r="H159" s="46" t="s">
        <v>294</v>
      </c>
      <c r="I159" s="47" t="s">
        <v>25</v>
      </c>
      <c r="J159" s="45">
        <f t="shared" si="48"/>
        <v>26.4</v>
      </c>
      <c r="K159" s="45">
        <f t="shared" si="52"/>
        <v>5.48</v>
      </c>
      <c r="L159" s="45">
        <f t="shared" si="49"/>
        <v>20.92</v>
      </c>
      <c r="M159" s="48">
        <f t="shared" si="50"/>
        <v>7.5428571428571406E-4</v>
      </c>
      <c r="N159" s="25"/>
      <c r="O159" s="45">
        <f t="shared" si="51"/>
        <v>26.4</v>
      </c>
      <c r="P159" s="26"/>
      <c r="Q159" s="41"/>
      <c r="R159" s="41"/>
    </row>
    <row r="160" spans="1:18" s="27" customFormat="1" ht="22.5" x14ac:dyDescent="0.2">
      <c r="A160" s="43" t="s">
        <v>295</v>
      </c>
      <c r="B160" s="44" t="s">
        <v>296</v>
      </c>
      <c r="C160" s="43" t="s">
        <v>73</v>
      </c>
      <c r="D160" s="45">
        <v>1</v>
      </c>
      <c r="E160" s="45">
        <v>21.13</v>
      </c>
      <c r="F160" s="45">
        <v>1.6</v>
      </c>
      <c r="G160" s="45">
        <v>19.53</v>
      </c>
      <c r="H160" s="46" t="s">
        <v>442</v>
      </c>
      <c r="I160" s="47" t="s">
        <v>42</v>
      </c>
      <c r="J160" s="45">
        <f t="shared" si="48"/>
        <v>21.13</v>
      </c>
      <c r="K160" s="45">
        <f t="shared" si="52"/>
        <v>1.6</v>
      </c>
      <c r="L160" s="45">
        <f t="shared" si="49"/>
        <v>19.53</v>
      </c>
      <c r="M160" s="48">
        <f t="shared" si="50"/>
        <v>6.0371428571428555E-4</v>
      </c>
      <c r="N160" s="25"/>
      <c r="O160" s="45">
        <f t="shared" si="51"/>
        <v>21.13</v>
      </c>
      <c r="P160" s="26"/>
      <c r="Q160" s="41"/>
      <c r="R160" s="41"/>
    </row>
    <row r="161" spans="1:18" s="27" customFormat="1" ht="22.5" x14ac:dyDescent="0.2">
      <c r="A161" s="43" t="s">
        <v>297</v>
      </c>
      <c r="B161" s="44" t="s">
        <v>298</v>
      </c>
      <c r="C161" s="43" t="s">
        <v>73</v>
      </c>
      <c r="D161" s="45">
        <v>1</v>
      </c>
      <c r="E161" s="45">
        <v>31.06</v>
      </c>
      <c r="F161" s="45">
        <v>1.6</v>
      </c>
      <c r="G161" s="45">
        <v>29.46</v>
      </c>
      <c r="H161" s="46" t="s">
        <v>443</v>
      </c>
      <c r="I161" s="47" t="s">
        <v>42</v>
      </c>
      <c r="J161" s="45">
        <f t="shared" si="48"/>
        <v>31.06</v>
      </c>
      <c r="K161" s="45">
        <f t="shared" si="52"/>
        <v>1.6</v>
      </c>
      <c r="L161" s="45">
        <f t="shared" si="49"/>
        <v>29.46</v>
      </c>
      <c r="M161" s="48">
        <f t="shared" si="50"/>
        <v>8.8742857142857124E-4</v>
      </c>
      <c r="N161" s="25"/>
      <c r="O161" s="45">
        <f t="shared" si="51"/>
        <v>31.06</v>
      </c>
      <c r="P161" s="26"/>
      <c r="Q161" s="41"/>
      <c r="R161" s="41"/>
    </row>
    <row r="162" spans="1:18" s="27" customFormat="1" ht="25.5" x14ac:dyDescent="0.2">
      <c r="A162" s="43" t="s">
        <v>299</v>
      </c>
      <c r="B162" s="44" t="s">
        <v>300</v>
      </c>
      <c r="C162" s="43" t="s">
        <v>73</v>
      </c>
      <c r="D162" s="45">
        <v>1</v>
      </c>
      <c r="E162" s="45">
        <v>89.33</v>
      </c>
      <c r="F162" s="45">
        <v>8.24</v>
      </c>
      <c r="G162" s="45">
        <v>81.09</v>
      </c>
      <c r="H162" s="46" t="s">
        <v>444</v>
      </c>
      <c r="I162" s="47" t="s">
        <v>42</v>
      </c>
      <c r="J162" s="45">
        <f t="shared" si="48"/>
        <v>89.33</v>
      </c>
      <c r="K162" s="45">
        <f t="shared" si="52"/>
        <v>8.24</v>
      </c>
      <c r="L162" s="45">
        <f t="shared" si="49"/>
        <v>81.09</v>
      </c>
      <c r="M162" s="48">
        <f t="shared" si="50"/>
        <v>2.5522857142857135E-3</v>
      </c>
      <c r="N162" s="25"/>
      <c r="O162" s="45">
        <f t="shared" si="51"/>
        <v>89.33</v>
      </c>
      <c r="P162" s="26"/>
      <c r="Q162" s="41"/>
      <c r="R162" s="41"/>
    </row>
    <row r="163" spans="1:18" s="27" customFormat="1" ht="25.5" x14ac:dyDescent="0.2">
      <c r="A163" s="43" t="s">
        <v>301</v>
      </c>
      <c r="B163" s="44" t="s">
        <v>302</v>
      </c>
      <c r="C163" s="43" t="s">
        <v>73</v>
      </c>
      <c r="D163" s="45">
        <v>3</v>
      </c>
      <c r="E163" s="45">
        <v>68.400000000000006</v>
      </c>
      <c r="F163" s="45">
        <v>8.3699999999999992</v>
      </c>
      <c r="G163" s="45">
        <v>60.03</v>
      </c>
      <c r="H163" s="46" t="s">
        <v>445</v>
      </c>
      <c r="I163" s="47" t="s">
        <v>42</v>
      </c>
      <c r="J163" s="45">
        <f t="shared" si="48"/>
        <v>205.2</v>
      </c>
      <c r="K163" s="45">
        <f t="shared" si="52"/>
        <v>25.11</v>
      </c>
      <c r="L163" s="45">
        <f t="shared" si="49"/>
        <v>180.09</v>
      </c>
      <c r="M163" s="48">
        <f t="shared" si="50"/>
        <v>5.862857142857141E-3</v>
      </c>
      <c r="N163" s="25"/>
      <c r="O163" s="45">
        <f t="shared" si="51"/>
        <v>205.2</v>
      </c>
      <c r="P163" s="26"/>
      <c r="Q163" s="41"/>
      <c r="R163" s="41"/>
    </row>
    <row r="164" spans="1:18" s="27" customFormat="1" ht="25.5" x14ac:dyDescent="0.2">
      <c r="A164" s="43" t="s">
        <v>303</v>
      </c>
      <c r="B164" s="44" t="s">
        <v>304</v>
      </c>
      <c r="C164" s="43" t="s">
        <v>73</v>
      </c>
      <c r="D164" s="45">
        <v>1</v>
      </c>
      <c r="E164" s="45">
        <v>36.630000000000003</v>
      </c>
      <c r="F164" s="45">
        <v>8.3699999999999992</v>
      </c>
      <c r="G164" s="45">
        <v>28.26</v>
      </c>
      <c r="H164" s="46" t="s">
        <v>446</v>
      </c>
      <c r="I164" s="47" t="s">
        <v>42</v>
      </c>
      <c r="J164" s="45">
        <f t="shared" si="48"/>
        <v>36.630000000000003</v>
      </c>
      <c r="K164" s="45">
        <f t="shared" si="52"/>
        <v>8.3699999999999992</v>
      </c>
      <c r="L164" s="45">
        <f t="shared" si="49"/>
        <v>28.26</v>
      </c>
      <c r="M164" s="48">
        <f t="shared" si="50"/>
        <v>1.0465714285714284E-3</v>
      </c>
      <c r="N164" s="25"/>
      <c r="O164" s="45">
        <f t="shared" si="51"/>
        <v>36.630000000000003</v>
      </c>
      <c r="P164" s="26"/>
      <c r="Q164" s="41"/>
      <c r="R164" s="41"/>
    </row>
    <row r="165" spans="1:18" s="27" customFormat="1" ht="25.5" x14ac:dyDescent="0.2">
      <c r="A165" s="43" t="s">
        <v>305</v>
      </c>
      <c r="B165" s="44" t="s">
        <v>306</v>
      </c>
      <c r="C165" s="43" t="s">
        <v>73</v>
      </c>
      <c r="D165" s="45">
        <v>1</v>
      </c>
      <c r="E165" s="45">
        <v>70.099999999999994</v>
      </c>
      <c r="F165" s="45">
        <v>2.25</v>
      </c>
      <c r="G165" s="45">
        <v>67.849999999999994</v>
      </c>
      <c r="H165" s="46" t="s">
        <v>447</v>
      </c>
      <c r="I165" s="47" t="s">
        <v>42</v>
      </c>
      <c r="J165" s="45">
        <f t="shared" si="48"/>
        <v>70.099999999999994</v>
      </c>
      <c r="K165" s="45">
        <f t="shared" si="52"/>
        <v>2.25</v>
      </c>
      <c r="L165" s="45">
        <f t="shared" si="49"/>
        <v>67.849999999999994</v>
      </c>
      <c r="M165" s="48">
        <f t="shared" si="50"/>
        <v>2.0028571428571422E-3</v>
      </c>
      <c r="N165" s="25"/>
      <c r="O165" s="45">
        <f t="shared" si="51"/>
        <v>70.099999999999994</v>
      </c>
      <c r="P165" s="26"/>
      <c r="Q165" s="41"/>
      <c r="R165" s="41"/>
    </row>
    <row r="166" spans="1:18" s="27" customFormat="1" ht="25.5" x14ac:dyDescent="0.2">
      <c r="A166" s="43" t="s">
        <v>307</v>
      </c>
      <c r="B166" s="44" t="s">
        <v>308</v>
      </c>
      <c r="C166" s="43" t="s">
        <v>73</v>
      </c>
      <c r="D166" s="45">
        <v>5</v>
      </c>
      <c r="E166" s="45">
        <v>177.86</v>
      </c>
      <c r="F166" s="45">
        <v>5.43</v>
      </c>
      <c r="G166" s="45">
        <v>172.43</v>
      </c>
      <c r="H166" s="46" t="s">
        <v>448</v>
      </c>
      <c r="I166" s="47" t="s">
        <v>42</v>
      </c>
      <c r="J166" s="45">
        <f t="shared" si="48"/>
        <v>889.3</v>
      </c>
      <c r="K166" s="45">
        <f t="shared" si="52"/>
        <v>27.15</v>
      </c>
      <c r="L166" s="45">
        <f t="shared" si="49"/>
        <v>862.15</v>
      </c>
      <c r="M166" s="48">
        <f t="shared" si="50"/>
        <v>2.5408571428571423E-2</v>
      </c>
      <c r="N166" s="25"/>
      <c r="O166" s="45">
        <f t="shared" si="51"/>
        <v>889.3</v>
      </c>
      <c r="P166" s="26"/>
      <c r="Q166" s="41"/>
      <c r="R166" s="41"/>
    </row>
    <row r="167" spans="1:18" s="27" customFormat="1" ht="25.5" x14ac:dyDescent="0.2">
      <c r="A167" s="43" t="s">
        <v>309</v>
      </c>
      <c r="B167" s="44" t="s">
        <v>310</v>
      </c>
      <c r="C167" s="43" t="s">
        <v>73</v>
      </c>
      <c r="D167" s="45">
        <v>3</v>
      </c>
      <c r="E167" s="45">
        <v>14.92</v>
      </c>
      <c r="F167" s="45">
        <v>2.97</v>
      </c>
      <c r="G167" s="45">
        <v>11.95</v>
      </c>
      <c r="H167" s="46" t="s">
        <v>311</v>
      </c>
      <c r="I167" s="47" t="s">
        <v>25</v>
      </c>
      <c r="J167" s="45">
        <f t="shared" si="48"/>
        <v>44.76</v>
      </c>
      <c r="K167" s="45">
        <f t="shared" si="52"/>
        <v>8.91</v>
      </c>
      <c r="L167" s="45">
        <f t="shared" si="49"/>
        <v>35.85</v>
      </c>
      <c r="M167" s="48">
        <f t="shared" si="50"/>
        <v>1.2788571428571426E-3</v>
      </c>
      <c r="N167" s="25"/>
      <c r="O167" s="45">
        <f t="shared" si="51"/>
        <v>44.76</v>
      </c>
      <c r="P167" s="26"/>
      <c r="Q167" s="41"/>
      <c r="R167" s="41"/>
    </row>
    <row r="168" spans="1:18" s="27" customFormat="1" ht="22.5" x14ac:dyDescent="0.2">
      <c r="A168" s="43" t="s">
        <v>312</v>
      </c>
      <c r="B168" s="44" t="s">
        <v>313</v>
      </c>
      <c r="C168" s="43" t="s">
        <v>73</v>
      </c>
      <c r="D168" s="45">
        <v>1</v>
      </c>
      <c r="E168" s="45">
        <v>11.38</v>
      </c>
      <c r="F168" s="45">
        <v>3.48</v>
      </c>
      <c r="G168" s="45">
        <v>7.9</v>
      </c>
      <c r="H168" s="46" t="s">
        <v>449</v>
      </c>
      <c r="I168" s="47" t="s">
        <v>42</v>
      </c>
      <c r="J168" s="45">
        <f t="shared" si="48"/>
        <v>11.38</v>
      </c>
      <c r="K168" s="45">
        <f t="shared" si="52"/>
        <v>3.48</v>
      </c>
      <c r="L168" s="45">
        <f t="shared" si="49"/>
        <v>7.9</v>
      </c>
      <c r="M168" s="48">
        <f t="shared" si="50"/>
        <v>3.2514285714285712E-4</v>
      </c>
      <c r="N168" s="25"/>
      <c r="O168" s="45">
        <f t="shared" si="51"/>
        <v>11.38</v>
      </c>
      <c r="P168" s="26"/>
      <c r="Q168" s="41"/>
      <c r="R168" s="41"/>
    </row>
    <row r="169" spans="1:18" s="27" customFormat="1" ht="25.5" x14ac:dyDescent="0.2">
      <c r="A169" s="43" t="s">
        <v>314</v>
      </c>
      <c r="B169" s="44" t="s">
        <v>315</v>
      </c>
      <c r="C169" s="43" t="s">
        <v>73</v>
      </c>
      <c r="D169" s="45">
        <v>1</v>
      </c>
      <c r="E169" s="45">
        <v>16.55</v>
      </c>
      <c r="F169" s="45">
        <v>2.39</v>
      </c>
      <c r="G169" s="45">
        <v>14.16</v>
      </c>
      <c r="H169" s="46" t="s">
        <v>316</v>
      </c>
      <c r="I169" s="47" t="s">
        <v>25</v>
      </c>
      <c r="J169" s="45">
        <f t="shared" si="48"/>
        <v>16.55</v>
      </c>
      <c r="K169" s="45">
        <f t="shared" si="52"/>
        <v>2.39</v>
      </c>
      <c r="L169" s="45">
        <f t="shared" si="49"/>
        <v>14.16</v>
      </c>
      <c r="M169" s="48">
        <f t="shared" si="50"/>
        <v>4.7285714285714276E-4</v>
      </c>
      <c r="N169" s="25"/>
      <c r="O169" s="45">
        <f t="shared" si="51"/>
        <v>16.55</v>
      </c>
      <c r="P169" s="26"/>
      <c r="Q169" s="41"/>
      <c r="R169" s="41"/>
    </row>
    <row r="170" spans="1:18" s="27" customFormat="1" ht="22.5" x14ac:dyDescent="0.2">
      <c r="A170" s="43" t="s">
        <v>317</v>
      </c>
      <c r="B170" s="44" t="s">
        <v>318</v>
      </c>
      <c r="C170" s="43" t="s">
        <v>73</v>
      </c>
      <c r="D170" s="45">
        <v>1</v>
      </c>
      <c r="E170" s="45">
        <v>18.260000000000002</v>
      </c>
      <c r="F170" s="45">
        <v>4.12</v>
      </c>
      <c r="G170" s="45">
        <v>14.14</v>
      </c>
      <c r="H170" s="46" t="s">
        <v>450</v>
      </c>
      <c r="I170" s="47" t="s">
        <v>42</v>
      </c>
      <c r="J170" s="45">
        <f t="shared" si="48"/>
        <v>18.260000000000002</v>
      </c>
      <c r="K170" s="45">
        <f t="shared" si="52"/>
        <v>4.12</v>
      </c>
      <c r="L170" s="45">
        <f t="shared" si="49"/>
        <v>14.14</v>
      </c>
      <c r="M170" s="48">
        <f t="shared" si="50"/>
        <v>5.2171428571428562E-4</v>
      </c>
      <c r="N170" s="25"/>
      <c r="O170" s="45">
        <f t="shared" si="51"/>
        <v>18.260000000000002</v>
      </c>
      <c r="P170" s="26"/>
      <c r="Q170" s="41"/>
      <c r="R170" s="41"/>
    </row>
    <row r="171" spans="1:18" s="27" customFormat="1" ht="38.25" x14ac:dyDescent="0.2">
      <c r="A171" s="43" t="s">
        <v>319</v>
      </c>
      <c r="B171" s="44" t="s">
        <v>320</v>
      </c>
      <c r="C171" s="43" t="s">
        <v>73</v>
      </c>
      <c r="D171" s="45">
        <v>1</v>
      </c>
      <c r="E171" s="45">
        <v>155.79</v>
      </c>
      <c r="F171" s="45">
        <v>9.64</v>
      </c>
      <c r="G171" s="45">
        <v>146.15</v>
      </c>
      <c r="H171" s="46" t="s">
        <v>321</v>
      </c>
      <c r="I171" s="47" t="s">
        <v>25</v>
      </c>
      <c r="J171" s="45">
        <f t="shared" si="48"/>
        <v>155.79</v>
      </c>
      <c r="K171" s="45">
        <f t="shared" si="52"/>
        <v>9.64</v>
      </c>
      <c r="L171" s="45">
        <f t="shared" si="49"/>
        <v>146.15</v>
      </c>
      <c r="M171" s="48">
        <f t="shared" si="50"/>
        <v>4.4511428571428558E-3</v>
      </c>
      <c r="N171" s="25"/>
      <c r="O171" s="45">
        <f t="shared" si="51"/>
        <v>155.79</v>
      </c>
      <c r="P171" s="26"/>
      <c r="Q171" s="41"/>
      <c r="R171" s="41"/>
    </row>
    <row r="172" spans="1:18" s="27" customFormat="1" ht="22.5" x14ac:dyDescent="0.2">
      <c r="A172" s="43" t="s">
        <v>322</v>
      </c>
      <c r="B172" s="44" t="s">
        <v>323</v>
      </c>
      <c r="C172" s="43" t="s">
        <v>73</v>
      </c>
      <c r="D172" s="45">
        <v>1</v>
      </c>
      <c r="E172" s="45">
        <v>187.09</v>
      </c>
      <c r="F172" s="45">
        <v>44.91</v>
      </c>
      <c r="G172" s="45">
        <v>142.18</v>
      </c>
      <c r="H172" s="46" t="s">
        <v>451</v>
      </c>
      <c r="I172" s="47" t="s">
        <v>42</v>
      </c>
      <c r="J172" s="45">
        <f t="shared" si="48"/>
        <v>187.09</v>
      </c>
      <c r="K172" s="45">
        <f t="shared" si="52"/>
        <v>44.91</v>
      </c>
      <c r="L172" s="45">
        <f t="shared" si="49"/>
        <v>142.18</v>
      </c>
      <c r="M172" s="48">
        <f t="shared" si="50"/>
        <v>5.3454285714285704E-3</v>
      </c>
      <c r="N172" s="25"/>
      <c r="O172" s="45">
        <f t="shared" si="51"/>
        <v>187.09</v>
      </c>
      <c r="P172" s="26"/>
      <c r="Q172" s="41"/>
      <c r="R172" s="41"/>
    </row>
    <row r="173" spans="1:18" s="27" customFormat="1" ht="51" x14ac:dyDescent="0.2">
      <c r="A173" s="43" t="s">
        <v>324</v>
      </c>
      <c r="B173" s="44" t="s">
        <v>325</v>
      </c>
      <c r="C173" s="43" t="s">
        <v>73</v>
      </c>
      <c r="D173" s="45">
        <v>1</v>
      </c>
      <c r="E173" s="45">
        <v>159.25</v>
      </c>
      <c r="F173" s="45">
        <v>7.53</v>
      </c>
      <c r="G173" s="45">
        <v>151.72</v>
      </c>
      <c r="H173" s="46" t="s">
        <v>326</v>
      </c>
      <c r="I173" s="47" t="s">
        <v>25</v>
      </c>
      <c r="J173" s="45">
        <f t="shared" si="48"/>
        <v>159.25</v>
      </c>
      <c r="K173" s="45">
        <f t="shared" si="52"/>
        <v>7.53</v>
      </c>
      <c r="L173" s="45">
        <f t="shared" si="49"/>
        <v>151.72</v>
      </c>
      <c r="M173" s="48">
        <f t="shared" si="50"/>
        <v>4.5499999999999994E-3</v>
      </c>
      <c r="N173" s="25"/>
      <c r="O173" s="45">
        <f t="shared" si="51"/>
        <v>159.25</v>
      </c>
      <c r="P173" s="26"/>
      <c r="Q173" s="41"/>
      <c r="R173" s="41"/>
    </row>
    <row r="174" spans="1:18" s="27" customFormat="1" ht="25.5" x14ac:dyDescent="0.2">
      <c r="A174" s="43" t="s">
        <v>327</v>
      </c>
      <c r="B174" s="44" t="s">
        <v>328</v>
      </c>
      <c r="C174" s="43" t="s">
        <v>73</v>
      </c>
      <c r="D174" s="45">
        <v>1</v>
      </c>
      <c r="E174" s="45">
        <v>408.36</v>
      </c>
      <c r="F174" s="45">
        <v>9</v>
      </c>
      <c r="G174" s="45">
        <v>399.36</v>
      </c>
      <c r="H174" s="46" t="s">
        <v>329</v>
      </c>
      <c r="I174" s="47" t="s">
        <v>25</v>
      </c>
      <c r="J174" s="45">
        <f t="shared" si="48"/>
        <v>408.36</v>
      </c>
      <c r="K174" s="45">
        <f t="shared" si="52"/>
        <v>9</v>
      </c>
      <c r="L174" s="45">
        <f t="shared" si="49"/>
        <v>399.36</v>
      </c>
      <c r="M174" s="48">
        <f t="shared" si="50"/>
        <v>1.166742857142857E-2</v>
      </c>
      <c r="N174" s="25"/>
      <c r="O174" s="45">
        <f t="shared" si="51"/>
        <v>408.36</v>
      </c>
      <c r="P174" s="26"/>
      <c r="Q174" s="41"/>
      <c r="R174" s="41"/>
    </row>
    <row r="175" spans="1:18" s="27" customFormat="1" ht="22.5" x14ac:dyDescent="0.2">
      <c r="A175" s="43" t="s">
        <v>330</v>
      </c>
      <c r="B175" s="44" t="s">
        <v>331</v>
      </c>
      <c r="C175" s="43" t="s">
        <v>73</v>
      </c>
      <c r="D175" s="45">
        <v>1</v>
      </c>
      <c r="E175" s="45">
        <v>96</v>
      </c>
      <c r="F175" s="45">
        <v>3.48</v>
      </c>
      <c r="G175" s="45">
        <v>92.52</v>
      </c>
      <c r="H175" s="46" t="s">
        <v>452</v>
      </c>
      <c r="I175" s="47" t="s">
        <v>42</v>
      </c>
      <c r="J175" s="45">
        <f t="shared" si="48"/>
        <v>96</v>
      </c>
      <c r="K175" s="45">
        <f t="shared" si="52"/>
        <v>3.48</v>
      </c>
      <c r="L175" s="45">
        <f t="shared" si="49"/>
        <v>92.52</v>
      </c>
      <c r="M175" s="48">
        <f t="shared" si="50"/>
        <v>2.7428571428571424E-3</v>
      </c>
      <c r="N175" s="25"/>
      <c r="O175" s="45">
        <f t="shared" si="51"/>
        <v>96</v>
      </c>
      <c r="P175" s="26"/>
      <c r="Q175" s="41"/>
      <c r="R175" s="41"/>
    </row>
    <row r="176" spans="1:18" s="27" customFormat="1" x14ac:dyDescent="0.2">
      <c r="A176" s="43" t="s">
        <v>332</v>
      </c>
      <c r="B176" s="44" t="s">
        <v>333</v>
      </c>
      <c r="C176" s="43" t="s">
        <v>35</v>
      </c>
      <c r="D176" s="45">
        <v>4.63</v>
      </c>
      <c r="E176" s="45">
        <v>15.04</v>
      </c>
      <c r="F176" s="45">
        <v>15.04</v>
      </c>
      <c r="G176" s="45">
        <v>0</v>
      </c>
      <c r="H176" s="46" t="s">
        <v>36</v>
      </c>
      <c r="I176" s="47" t="s">
        <v>25</v>
      </c>
      <c r="J176" s="45">
        <f t="shared" si="48"/>
        <v>69.63</v>
      </c>
      <c r="K176" s="45">
        <f t="shared" si="52"/>
        <v>69.63</v>
      </c>
      <c r="L176" s="45">
        <f t="shared" si="49"/>
        <v>0</v>
      </c>
      <c r="M176" s="48">
        <f t="shared" si="50"/>
        <v>1.9894285714285708E-3</v>
      </c>
      <c r="N176" s="25"/>
      <c r="O176" s="45">
        <f t="shared" ref="O176:O193" si="53">TRUNC(D176*E176,2)</f>
        <v>69.63</v>
      </c>
      <c r="P176" s="26"/>
      <c r="Q176" s="41"/>
      <c r="R176" s="41"/>
    </row>
    <row r="177" spans="1:18" s="27" customFormat="1" x14ac:dyDescent="0.2">
      <c r="A177" s="43" t="s">
        <v>334</v>
      </c>
      <c r="B177" s="44" t="s">
        <v>335</v>
      </c>
      <c r="C177" s="43" t="s">
        <v>35</v>
      </c>
      <c r="D177" s="45">
        <v>14.01</v>
      </c>
      <c r="E177" s="45">
        <v>15.04</v>
      </c>
      <c r="F177" s="45">
        <v>15.04</v>
      </c>
      <c r="G177" s="45">
        <v>0</v>
      </c>
      <c r="H177" s="46" t="s">
        <v>36</v>
      </c>
      <c r="I177" s="47" t="s">
        <v>25</v>
      </c>
      <c r="J177" s="45">
        <f t="shared" si="48"/>
        <v>210.71</v>
      </c>
      <c r="K177" s="45">
        <f t="shared" si="52"/>
        <v>210.71</v>
      </c>
      <c r="L177" s="45">
        <f t="shared" si="49"/>
        <v>0</v>
      </c>
      <c r="M177" s="48">
        <f t="shared" si="50"/>
        <v>6.0202857142857133E-3</v>
      </c>
      <c r="N177" s="25"/>
      <c r="O177" s="45">
        <f t="shared" si="53"/>
        <v>210.71</v>
      </c>
      <c r="P177" s="26"/>
      <c r="Q177" s="41"/>
      <c r="R177" s="41"/>
    </row>
    <row r="178" spans="1:18" x14ac:dyDescent="0.2">
      <c r="A178" s="28"/>
      <c r="B178" s="49"/>
      <c r="C178" s="28"/>
      <c r="D178" s="50"/>
      <c r="E178" s="50"/>
      <c r="F178" s="50"/>
      <c r="G178" s="50"/>
      <c r="H178" s="51"/>
      <c r="I178" s="52"/>
      <c r="J178" s="50"/>
      <c r="K178" s="50">
        <f t="shared" si="52"/>
        <v>0</v>
      </c>
      <c r="L178" s="50">
        <f>TRUNC(D178*G178,2)</f>
        <v>0</v>
      </c>
      <c r="M178" s="31"/>
      <c r="O178" s="50">
        <f t="shared" si="53"/>
        <v>0</v>
      </c>
    </row>
    <row r="179" spans="1:18" s="42" customFormat="1" x14ac:dyDescent="0.2">
      <c r="A179" s="32" t="s">
        <v>336</v>
      </c>
      <c r="B179" s="33" t="s">
        <v>337</v>
      </c>
      <c r="C179" s="34"/>
      <c r="D179" s="53"/>
      <c r="E179" s="53"/>
      <c r="F179" s="53"/>
      <c r="G179" s="53"/>
      <c r="H179" s="54"/>
      <c r="I179" s="55"/>
      <c r="J179" s="38">
        <f>SUM(J180:J189)</f>
        <v>663.41</v>
      </c>
      <c r="K179" s="38">
        <f t="shared" ref="K179:L179" si="54">SUM(K180:K189)</f>
        <v>81.400000000000006</v>
      </c>
      <c r="L179" s="38">
        <f t="shared" si="54"/>
        <v>582.0100000000001</v>
      </c>
      <c r="M179" s="39">
        <f>SUM(M180:M189)</f>
        <v>1.8954571428571425E-2</v>
      </c>
      <c r="N179" s="40"/>
      <c r="O179" s="38">
        <f t="shared" si="53"/>
        <v>0</v>
      </c>
      <c r="P179" s="26"/>
      <c r="Q179" s="41"/>
      <c r="R179" s="41"/>
    </row>
    <row r="180" spans="1:18" s="27" customFormat="1" ht="25.5" x14ac:dyDescent="0.2">
      <c r="A180" s="43" t="s">
        <v>338</v>
      </c>
      <c r="B180" s="44" t="s">
        <v>339</v>
      </c>
      <c r="C180" s="43" t="s">
        <v>73</v>
      </c>
      <c r="D180" s="45">
        <v>2</v>
      </c>
      <c r="E180" s="45">
        <v>1.66</v>
      </c>
      <c r="F180" s="45">
        <v>0.46</v>
      </c>
      <c r="G180" s="45">
        <v>1.2</v>
      </c>
      <c r="H180" s="46" t="s">
        <v>340</v>
      </c>
      <c r="I180" s="47" t="s">
        <v>25</v>
      </c>
      <c r="J180" s="45">
        <f t="shared" ref="J180:J189" si="55">TRUNC(E180*D180,2)</f>
        <v>3.32</v>
      </c>
      <c r="K180" s="45">
        <f t="shared" si="52"/>
        <v>0.92</v>
      </c>
      <c r="L180" s="45">
        <f t="shared" ref="L180:L189" si="56">ROUND(D180*G180,2)</f>
        <v>2.4</v>
      </c>
      <c r="M180" s="48">
        <f t="shared" ref="M180:M189" si="57">J180/$J$207</f>
        <v>9.485714285714284E-5</v>
      </c>
      <c r="N180" s="25"/>
      <c r="O180" s="45">
        <f t="shared" si="53"/>
        <v>3.32</v>
      </c>
      <c r="P180" s="26"/>
      <c r="Q180" s="41"/>
      <c r="R180" s="41"/>
    </row>
    <row r="181" spans="1:18" s="27" customFormat="1" ht="25.5" x14ac:dyDescent="0.2">
      <c r="A181" s="43" t="s">
        <v>341</v>
      </c>
      <c r="B181" s="44" t="s">
        <v>342</v>
      </c>
      <c r="C181" s="43" t="s">
        <v>73</v>
      </c>
      <c r="D181" s="45">
        <v>1</v>
      </c>
      <c r="E181" s="45">
        <v>23.14</v>
      </c>
      <c r="F181" s="45">
        <v>3.64</v>
      </c>
      <c r="G181" s="45">
        <v>19.5</v>
      </c>
      <c r="H181" s="46" t="s">
        <v>343</v>
      </c>
      <c r="I181" s="47" t="s">
        <v>42</v>
      </c>
      <c r="J181" s="45">
        <f t="shared" si="55"/>
        <v>23.14</v>
      </c>
      <c r="K181" s="45">
        <f t="shared" si="52"/>
        <v>3.64</v>
      </c>
      <c r="L181" s="45">
        <f t="shared" si="56"/>
        <v>19.5</v>
      </c>
      <c r="M181" s="48">
        <f t="shared" si="57"/>
        <v>6.61142857142857E-4</v>
      </c>
      <c r="N181" s="25"/>
      <c r="O181" s="45">
        <f t="shared" si="53"/>
        <v>23.14</v>
      </c>
      <c r="P181" s="26"/>
      <c r="Q181" s="41"/>
      <c r="R181" s="41"/>
    </row>
    <row r="182" spans="1:18" s="27" customFormat="1" ht="25.5" x14ac:dyDescent="0.2">
      <c r="A182" s="43" t="s">
        <v>344</v>
      </c>
      <c r="B182" s="44" t="s">
        <v>345</v>
      </c>
      <c r="C182" s="43" t="s">
        <v>73</v>
      </c>
      <c r="D182" s="45">
        <v>2</v>
      </c>
      <c r="E182" s="45">
        <v>6.38</v>
      </c>
      <c r="F182" s="45">
        <v>0.7</v>
      </c>
      <c r="G182" s="45">
        <v>5.68</v>
      </c>
      <c r="H182" s="46" t="s">
        <v>346</v>
      </c>
      <c r="I182" s="47" t="s">
        <v>25</v>
      </c>
      <c r="J182" s="45">
        <f t="shared" si="55"/>
        <v>12.76</v>
      </c>
      <c r="K182" s="45">
        <f t="shared" si="52"/>
        <v>1.4</v>
      </c>
      <c r="L182" s="45">
        <f t="shared" si="56"/>
        <v>11.36</v>
      </c>
      <c r="M182" s="48">
        <f t="shared" si="57"/>
        <v>3.6457142857142851E-4</v>
      </c>
      <c r="N182" s="25"/>
      <c r="O182" s="45">
        <f t="shared" si="53"/>
        <v>12.76</v>
      </c>
      <c r="P182" s="26"/>
      <c r="Q182" s="41"/>
      <c r="R182" s="41"/>
    </row>
    <row r="183" spans="1:18" s="27" customFormat="1" ht="25.5" x14ac:dyDescent="0.2">
      <c r="A183" s="43" t="s">
        <v>347</v>
      </c>
      <c r="B183" s="44" t="s">
        <v>348</v>
      </c>
      <c r="C183" s="43" t="s">
        <v>73</v>
      </c>
      <c r="D183" s="45">
        <v>2</v>
      </c>
      <c r="E183" s="45">
        <v>10.84</v>
      </c>
      <c r="F183" s="45">
        <v>0</v>
      </c>
      <c r="G183" s="45">
        <v>10.84</v>
      </c>
      <c r="H183" s="46" t="s">
        <v>349</v>
      </c>
      <c r="I183" s="47" t="s">
        <v>25</v>
      </c>
      <c r="J183" s="45">
        <f t="shared" si="55"/>
        <v>21.68</v>
      </c>
      <c r="K183" s="45">
        <f t="shared" si="52"/>
        <v>0</v>
      </c>
      <c r="L183" s="45">
        <f t="shared" si="56"/>
        <v>21.68</v>
      </c>
      <c r="M183" s="48">
        <f t="shared" si="57"/>
        <v>6.1942857142857134E-4</v>
      </c>
      <c r="N183" s="25"/>
      <c r="O183" s="45">
        <f t="shared" si="53"/>
        <v>21.68</v>
      </c>
      <c r="P183" s="26"/>
      <c r="Q183" s="41"/>
      <c r="R183" s="41"/>
    </row>
    <row r="184" spans="1:18" s="27" customFormat="1" ht="25.5" x14ac:dyDescent="0.2">
      <c r="A184" s="43" t="s">
        <v>350</v>
      </c>
      <c r="B184" s="44" t="s">
        <v>351</v>
      </c>
      <c r="C184" s="43" t="s">
        <v>73</v>
      </c>
      <c r="D184" s="45">
        <v>1</v>
      </c>
      <c r="E184" s="45">
        <v>10.59</v>
      </c>
      <c r="F184" s="45">
        <v>1.7</v>
      </c>
      <c r="G184" s="45">
        <v>8.89</v>
      </c>
      <c r="H184" s="46" t="s">
        <v>352</v>
      </c>
      <c r="I184" s="47" t="s">
        <v>25</v>
      </c>
      <c r="J184" s="45">
        <f t="shared" si="55"/>
        <v>10.59</v>
      </c>
      <c r="K184" s="45">
        <f t="shared" si="52"/>
        <v>1.7</v>
      </c>
      <c r="L184" s="45">
        <f t="shared" si="56"/>
        <v>8.89</v>
      </c>
      <c r="M184" s="48">
        <f t="shared" si="57"/>
        <v>3.0257142857142852E-4</v>
      </c>
      <c r="N184" s="25"/>
      <c r="O184" s="45">
        <f t="shared" si="53"/>
        <v>10.59</v>
      </c>
      <c r="P184" s="26"/>
      <c r="Q184" s="41"/>
      <c r="R184" s="41"/>
    </row>
    <row r="185" spans="1:18" s="27" customFormat="1" ht="25.5" x14ac:dyDescent="0.2">
      <c r="A185" s="43" t="s">
        <v>353</v>
      </c>
      <c r="B185" s="44" t="s">
        <v>354</v>
      </c>
      <c r="C185" s="43" t="s">
        <v>58</v>
      </c>
      <c r="D185" s="45">
        <v>2</v>
      </c>
      <c r="E185" s="45">
        <v>8.2200000000000006</v>
      </c>
      <c r="F185" s="45">
        <v>0.2</v>
      </c>
      <c r="G185" s="45">
        <v>8.02</v>
      </c>
      <c r="H185" s="46" t="s">
        <v>355</v>
      </c>
      <c r="I185" s="47" t="s">
        <v>42</v>
      </c>
      <c r="J185" s="45">
        <f t="shared" si="55"/>
        <v>16.440000000000001</v>
      </c>
      <c r="K185" s="45">
        <f t="shared" si="52"/>
        <v>0.4</v>
      </c>
      <c r="L185" s="45">
        <f t="shared" si="56"/>
        <v>16.04</v>
      </c>
      <c r="M185" s="48">
        <f t="shared" si="57"/>
        <v>4.6971428571428565E-4</v>
      </c>
      <c r="N185" s="25"/>
      <c r="O185" s="45">
        <f t="shared" si="53"/>
        <v>16.440000000000001</v>
      </c>
      <c r="P185" s="26"/>
      <c r="Q185" s="41"/>
      <c r="R185" s="41"/>
    </row>
    <row r="186" spans="1:18" s="27" customFormat="1" ht="22.5" x14ac:dyDescent="0.2">
      <c r="A186" s="43" t="s">
        <v>356</v>
      </c>
      <c r="B186" s="44" t="s">
        <v>357</v>
      </c>
      <c r="C186" s="43" t="s">
        <v>58</v>
      </c>
      <c r="D186" s="45">
        <v>8</v>
      </c>
      <c r="E186" s="45">
        <v>7.55</v>
      </c>
      <c r="F186" s="45">
        <v>3.64</v>
      </c>
      <c r="G186" s="45">
        <v>3.91</v>
      </c>
      <c r="H186" s="46" t="s">
        <v>358</v>
      </c>
      <c r="I186" s="47" t="s">
        <v>42</v>
      </c>
      <c r="J186" s="45">
        <f t="shared" si="55"/>
        <v>60.4</v>
      </c>
      <c r="K186" s="45">
        <f t="shared" si="52"/>
        <v>29.12</v>
      </c>
      <c r="L186" s="45">
        <f t="shared" si="56"/>
        <v>31.28</v>
      </c>
      <c r="M186" s="48">
        <f t="shared" si="57"/>
        <v>1.7257142857142853E-3</v>
      </c>
      <c r="N186" s="25"/>
      <c r="O186" s="45">
        <f t="shared" si="53"/>
        <v>60.4</v>
      </c>
      <c r="P186" s="26"/>
      <c r="Q186" s="41"/>
      <c r="R186" s="41"/>
    </row>
    <row r="187" spans="1:18" s="27" customFormat="1" ht="22.5" x14ac:dyDescent="0.2">
      <c r="A187" s="43" t="s">
        <v>359</v>
      </c>
      <c r="B187" s="44" t="s">
        <v>360</v>
      </c>
      <c r="C187" s="43" t="s">
        <v>73</v>
      </c>
      <c r="D187" s="45">
        <v>1</v>
      </c>
      <c r="E187" s="45">
        <v>445.7</v>
      </c>
      <c r="F187" s="45">
        <v>5.4</v>
      </c>
      <c r="G187" s="45">
        <v>440.3</v>
      </c>
      <c r="H187" s="46" t="s">
        <v>361</v>
      </c>
      <c r="I187" s="47" t="s">
        <v>42</v>
      </c>
      <c r="J187" s="45">
        <f t="shared" si="55"/>
        <v>445.7</v>
      </c>
      <c r="K187" s="45">
        <f t="shared" si="52"/>
        <v>5.4</v>
      </c>
      <c r="L187" s="45">
        <f t="shared" si="56"/>
        <v>440.3</v>
      </c>
      <c r="M187" s="48">
        <f t="shared" si="57"/>
        <v>1.2734285714285712E-2</v>
      </c>
      <c r="N187" s="25"/>
      <c r="O187" s="45">
        <f t="shared" si="53"/>
        <v>445.7</v>
      </c>
      <c r="P187" s="26"/>
      <c r="Q187" s="41"/>
      <c r="R187" s="41"/>
    </row>
    <row r="188" spans="1:18" s="27" customFormat="1" ht="25.5" x14ac:dyDescent="0.2">
      <c r="A188" s="43" t="s">
        <v>362</v>
      </c>
      <c r="B188" s="44" t="s">
        <v>363</v>
      </c>
      <c r="C188" s="43" t="s">
        <v>73</v>
      </c>
      <c r="D188" s="45">
        <v>1</v>
      </c>
      <c r="E188" s="45">
        <v>12.59</v>
      </c>
      <c r="F188" s="45">
        <v>2.37</v>
      </c>
      <c r="G188" s="45">
        <v>10.220000000000001</v>
      </c>
      <c r="H188" s="46" t="s">
        <v>364</v>
      </c>
      <c r="I188" s="47" t="s">
        <v>25</v>
      </c>
      <c r="J188" s="45">
        <f t="shared" si="55"/>
        <v>12.59</v>
      </c>
      <c r="K188" s="45">
        <f t="shared" si="52"/>
        <v>2.37</v>
      </c>
      <c r="L188" s="45">
        <f t="shared" si="56"/>
        <v>10.220000000000001</v>
      </c>
      <c r="M188" s="48">
        <f t="shared" si="57"/>
        <v>3.5971428571428564E-4</v>
      </c>
      <c r="N188" s="25"/>
      <c r="O188" s="45">
        <f t="shared" si="53"/>
        <v>12.59</v>
      </c>
      <c r="P188" s="26"/>
      <c r="Q188" s="41"/>
      <c r="R188" s="41"/>
    </row>
    <row r="189" spans="1:18" s="27" customFormat="1" ht="25.5" x14ac:dyDescent="0.2">
      <c r="A189" s="43" t="s">
        <v>365</v>
      </c>
      <c r="B189" s="44" t="s">
        <v>366</v>
      </c>
      <c r="C189" s="43" t="s">
        <v>73</v>
      </c>
      <c r="D189" s="45">
        <v>1</v>
      </c>
      <c r="E189" s="45">
        <v>56.79</v>
      </c>
      <c r="F189" s="45">
        <v>36.450000000000003</v>
      </c>
      <c r="G189" s="45">
        <v>20.34</v>
      </c>
      <c r="H189" s="46" t="s">
        <v>367</v>
      </c>
      <c r="I189" s="47" t="s">
        <v>42</v>
      </c>
      <c r="J189" s="45">
        <f t="shared" si="55"/>
        <v>56.79</v>
      </c>
      <c r="K189" s="45">
        <f t="shared" si="52"/>
        <v>36.450000000000003</v>
      </c>
      <c r="L189" s="45">
        <f t="shared" si="56"/>
        <v>20.34</v>
      </c>
      <c r="M189" s="48">
        <f t="shared" si="57"/>
        <v>1.6225714285714283E-3</v>
      </c>
      <c r="N189" s="25"/>
      <c r="O189" s="45">
        <f t="shared" si="53"/>
        <v>56.79</v>
      </c>
      <c r="P189" s="26"/>
      <c r="Q189" s="41"/>
      <c r="R189" s="41"/>
    </row>
    <row r="190" spans="1:18" x14ac:dyDescent="0.2">
      <c r="A190" s="28"/>
      <c r="B190" s="49"/>
      <c r="C190" s="28"/>
      <c r="D190" s="50"/>
      <c r="E190" s="50"/>
      <c r="F190" s="50"/>
      <c r="G190" s="50"/>
      <c r="H190" s="51"/>
      <c r="I190" s="52"/>
      <c r="J190" s="50"/>
      <c r="K190" s="50">
        <f t="shared" si="52"/>
        <v>0</v>
      </c>
      <c r="L190" s="50">
        <f>TRUNC(D190*G190,2)</f>
        <v>0</v>
      </c>
      <c r="M190" s="31"/>
      <c r="O190" s="50">
        <f t="shared" si="53"/>
        <v>0</v>
      </c>
    </row>
    <row r="191" spans="1:18" s="42" customFormat="1" x14ac:dyDescent="0.2">
      <c r="A191" s="32" t="s">
        <v>368</v>
      </c>
      <c r="B191" s="33" t="s">
        <v>369</v>
      </c>
      <c r="C191" s="34"/>
      <c r="D191" s="53"/>
      <c r="E191" s="53"/>
      <c r="F191" s="53"/>
      <c r="G191" s="53"/>
      <c r="H191" s="54"/>
      <c r="I191" s="55"/>
      <c r="J191" s="38">
        <f>SUM(J192:J193)</f>
        <v>410.05</v>
      </c>
      <c r="K191" s="38">
        <f t="shared" ref="K191:L191" si="58">SUM(K192:K193)</f>
        <v>122.32000000000001</v>
      </c>
      <c r="L191" s="38">
        <f t="shared" si="58"/>
        <v>287.72000000000003</v>
      </c>
      <c r="M191" s="39">
        <f>SUM(M192:M193)</f>
        <v>1.1715714285714282E-2</v>
      </c>
      <c r="N191" s="40"/>
      <c r="O191" s="38">
        <f t="shared" si="53"/>
        <v>0</v>
      </c>
      <c r="P191" s="26"/>
      <c r="Q191" s="41"/>
      <c r="R191" s="41"/>
    </row>
    <row r="192" spans="1:18" s="27" customFormat="1" x14ac:dyDescent="0.2">
      <c r="A192" s="43" t="s">
        <v>370</v>
      </c>
      <c r="B192" s="44" t="s">
        <v>371</v>
      </c>
      <c r="C192" s="43" t="s">
        <v>73</v>
      </c>
      <c r="D192" s="45">
        <v>1</v>
      </c>
      <c r="E192" s="45">
        <v>368.68</v>
      </c>
      <c r="F192" s="99">
        <v>91.62</v>
      </c>
      <c r="G192" s="99">
        <v>277.06</v>
      </c>
      <c r="H192" s="46" t="s">
        <v>372</v>
      </c>
      <c r="I192" s="47" t="s">
        <v>25</v>
      </c>
      <c r="J192" s="45">
        <f t="shared" ref="J192:J193" si="59">TRUNC(E192*D192,2)</f>
        <v>368.68</v>
      </c>
      <c r="K192" s="45">
        <f t="shared" si="52"/>
        <v>91.62</v>
      </c>
      <c r="L192" s="45">
        <f>ROUND(D192*G192,2)</f>
        <v>277.06</v>
      </c>
      <c r="M192" s="48">
        <f>J192/$J$207</f>
        <v>1.0533714285714283E-2</v>
      </c>
      <c r="N192" s="25"/>
      <c r="O192" s="45">
        <f t="shared" si="53"/>
        <v>368.68</v>
      </c>
      <c r="P192" s="26"/>
      <c r="Q192" s="41"/>
      <c r="R192" s="41"/>
    </row>
    <row r="193" spans="1:18" s="27" customFormat="1" ht="14.25" x14ac:dyDescent="0.2">
      <c r="A193" s="43" t="s">
        <v>373</v>
      </c>
      <c r="B193" s="44" t="s">
        <v>374</v>
      </c>
      <c r="C193" s="43" t="s">
        <v>23</v>
      </c>
      <c r="D193" s="45">
        <v>42.65</v>
      </c>
      <c r="E193" s="45">
        <v>0.97</v>
      </c>
      <c r="F193" s="99">
        <v>0.72</v>
      </c>
      <c r="G193" s="99">
        <v>0.25</v>
      </c>
      <c r="H193" s="46" t="s">
        <v>375</v>
      </c>
      <c r="I193" s="47" t="s">
        <v>25</v>
      </c>
      <c r="J193" s="45">
        <f t="shared" si="59"/>
        <v>41.37</v>
      </c>
      <c r="K193" s="45">
        <f t="shared" si="52"/>
        <v>30.7</v>
      </c>
      <c r="L193" s="45">
        <f>ROUND(D193*G193,2)</f>
        <v>10.66</v>
      </c>
      <c r="M193" s="48">
        <f>J193/$J$207</f>
        <v>1.1819999999999997E-3</v>
      </c>
      <c r="N193" s="25"/>
      <c r="O193" s="45">
        <f t="shared" si="53"/>
        <v>41.37</v>
      </c>
      <c r="P193" s="26"/>
      <c r="Q193" s="57"/>
      <c r="R193" s="41"/>
    </row>
    <row r="194" spans="1:18" s="66" customFormat="1" ht="14.25" x14ac:dyDescent="0.2">
      <c r="A194" s="58"/>
      <c r="B194" s="59"/>
      <c r="C194" s="58"/>
      <c r="D194" s="60"/>
      <c r="E194" s="60"/>
      <c r="F194" s="60"/>
      <c r="G194" s="60"/>
      <c r="H194" s="61"/>
      <c r="I194" s="58"/>
      <c r="J194" s="60"/>
      <c r="K194" s="60"/>
      <c r="L194" s="60"/>
      <c r="M194" s="62"/>
      <c r="N194" s="63"/>
      <c r="O194" s="60"/>
      <c r="P194" s="64"/>
      <c r="Q194" s="63"/>
      <c r="R194" s="65"/>
    </row>
    <row r="195" spans="1:18" s="69" customFormat="1" ht="15" x14ac:dyDescent="0.2">
      <c r="A195" s="177" t="s">
        <v>376</v>
      </c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9"/>
      <c r="N195" s="57"/>
      <c r="O195" s="67"/>
      <c r="P195" s="68"/>
      <c r="Q195" s="57"/>
      <c r="R195" s="41"/>
    </row>
    <row r="196" spans="1:18" s="66" customFormat="1" ht="14.25" x14ac:dyDescent="0.2">
      <c r="A196" s="70"/>
      <c r="B196" s="71"/>
      <c r="C196" s="70"/>
      <c r="D196" s="72"/>
      <c r="E196" s="72"/>
      <c r="F196" s="72"/>
      <c r="G196" s="72"/>
      <c r="H196" s="73"/>
      <c r="I196" s="70"/>
      <c r="J196" s="72"/>
      <c r="K196" s="72"/>
      <c r="L196" s="72"/>
      <c r="M196" s="74"/>
      <c r="N196" s="63"/>
      <c r="O196" s="72"/>
      <c r="P196" s="64"/>
      <c r="Q196" s="63"/>
      <c r="R196" s="65"/>
    </row>
    <row r="197" spans="1:18" s="69" customFormat="1" ht="14.25" x14ac:dyDescent="0.2">
      <c r="A197" s="75" t="str">
        <f>A16</f>
        <v xml:space="preserve"> 1 </v>
      </c>
      <c r="B197" s="33" t="str">
        <f>B16</f>
        <v>SERVIÇOS PRELIMINARES</v>
      </c>
      <c r="C197" s="34"/>
      <c r="D197" s="35"/>
      <c r="E197" s="34"/>
      <c r="F197" s="34"/>
      <c r="G197" s="34"/>
      <c r="H197" s="36"/>
      <c r="I197" s="37"/>
      <c r="J197" s="76">
        <f>J16</f>
        <v>564.30000000000007</v>
      </c>
      <c r="K197" s="76">
        <f t="shared" ref="K197:L197" si="60">K16</f>
        <v>142.16999999999999</v>
      </c>
      <c r="L197" s="76">
        <f t="shared" si="60"/>
        <v>422.13</v>
      </c>
      <c r="M197" s="77">
        <f>M16</f>
        <v>1.612285714285714E-2</v>
      </c>
      <c r="N197" s="57"/>
      <c r="O197" s="76"/>
      <c r="P197" s="68"/>
      <c r="Q197" s="57"/>
      <c r="R197" s="41"/>
    </row>
    <row r="198" spans="1:18" s="69" customFormat="1" ht="14.25" x14ac:dyDescent="0.2">
      <c r="A198" s="75" t="str">
        <f>A20</f>
        <v xml:space="preserve"> 2 </v>
      </c>
      <c r="B198" s="33" t="str">
        <f>B20</f>
        <v>INFRAESTRUTURA</v>
      </c>
      <c r="C198" s="34"/>
      <c r="D198" s="35"/>
      <c r="E198" s="34"/>
      <c r="F198" s="34"/>
      <c r="G198" s="34"/>
      <c r="H198" s="36"/>
      <c r="I198" s="37"/>
      <c r="J198" s="76">
        <f>J20</f>
        <v>4566.53</v>
      </c>
      <c r="K198" s="76">
        <f t="shared" ref="K198:L198" si="61">K20</f>
        <v>1509.99</v>
      </c>
      <c r="L198" s="76">
        <f t="shared" si="61"/>
        <v>3056.53</v>
      </c>
      <c r="M198" s="77">
        <f>M20</f>
        <v>0.13047228571428568</v>
      </c>
      <c r="N198" s="57"/>
      <c r="O198" s="76"/>
      <c r="P198" s="68"/>
      <c r="Q198" s="57"/>
      <c r="R198" s="41"/>
    </row>
    <row r="199" spans="1:18" s="69" customFormat="1" ht="14.25" x14ac:dyDescent="0.2">
      <c r="A199" s="75" t="str">
        <f>A36</f>
        <v xml:space="preserve"> 3 </v>
      </c>
      <c r="B199" s="33" t="str">
        <f>B36</f>
        <v>SUPERESTRUTURA</v>
      </c>
      <c r="C199" s="34"/>
      <c r="D199" s="35"/>
      <c r="E199" s="34"/>
      <c r="F199" s="34"/>
      <c r="G199" s="34"/>
      <c r="H199" s="36"/>
      <c r="I199" s="37"/>
      <c r="J199" s="76">
        <f>J36</f>
        <v>2492.89</v>
      </c>
      <c r="K199" s="76">
        <f t="shared" ref="K199:L199" si="62">K36</f>
        <v>398.72999999999996</v>
      </c>
      <c r="L199" s="76">
        <f t="shared" si="62"/>
        <v>2094.1600000000003</v>
      </c>
      <c r="M199" s="77">
        <f>M36</f>
        <v>7.1225428571428551E-2</v>
      </c>
      <c r="N199" s="57"/>
      <c r="O199" s="76"/>
      <c r="P199" s="68"/>
      <c r="Q199" s="57"/>
      <c r="R199" s="41"/>
    </row>
    <row r="200" spans="1:18" s="69" customFormat="1" ht="14.25" x14ac:dyDescent="0.2">
      <c r="A200" s="75" t="str">
        <f>A49</f>
        <v xml:space="preserve"> 4 </v>
      </c>
      <c r="B200" s="33" t="str">
        <f>B49</f>
        <v>PAREDES E PAINÉIS</v>
      </c>
      <c r="C200" s="34"/>
      <c r="D200" s="35"/>
      <c r="E200" s="34"/>
      <c r="F200" s="34"/>
      <c r="G200" s="34"/>
      <c r="H200" s="36"/>
      <c r="I200" s="37"/>
      <c r="J200" s="76">
        <f>J49</f>
        <v>7653.4599999999991</v>
      </c>
      <c r="K200" s="76">
        <f t="shared" ref="K200:L200" si="63">K49</f>
        <v>1486.58</v>
      </c>
      <c r="L200" s="76">
        <f t="shared" si="63"/>
        <v>6166.8900000000012</v>
      </c>
      <c r="M200" s="77">
        <f>M49</f>
        <v>0.21867028571428565</v>
      </c>
      <c r="N200" s="57"/>
      <c r="O200" s="76"/>
      <c r="P200" s="68"/>
      <c r="Q200" s="57"/>
      <c r="R200" s="41"/>
    </row>
    <row r="201" spans="1:18" s="69" customFormat="1" ht="14.25" x14ac:dyDescent="0.2">
      <c r="A201" s="75" t="str">
        <f>A60</f>
        <v xml:space="preserve"> 5 </v>
      </c>
      <c r="B201" s="33" t="str">
        <f>B60</f>
        <v>REVESTIMENTOS E PINTURAS</v>
      </c>
      <c r="C201" s="34"/>
      <c r="D201" s="35"/>
      <c r="E201" s="34"/>
      <c r="F201" s="34"/>
      <c r="G201" s="34"/>
      <c r="H201" s="36"/>
      <c r="I201" s="37"/>
      <c r="J201" s="76">
        <f>J60</f>
        <v>5757.37</v>
      </c>
      <c r="K201" s="76">
        <f t="shared" ref="K201:L201" si="64">K60</f>
        <v>1793.31</v>
      </c>
      <c r="L201" s="76">
        <f t="shared" si="64"/>
        <v>3964.04</v>
      </c>
      <c r="M201" s="77">
        <f>M60</f>
        <v>0.16449628571428568</v>
      </c>
      <c r="N201" s="57"/>
      <c r="O201" s="76"/>
      <c r="P201" s="68"/>
      <c r="Q201" s="57"/>
      <c r="R201" s="41"/>
    </row>
    <row r="202" spans="1:18" s="69" customFormat="1" ht="14.25" x14ac:dyDescent="0.2">
      <c r="A202" s="75" t="str">
        <f>A83</f>
        <v xml:space="preserve"> 6 </v>
      </c>
      <c r="B202" s="33" t="str">
        <f>B83</f>
        <v>COBERTURAS E PROTEÇÕES</v>
      </c>
      <c r="C202" s="34"/>
      <c r="D202" s="35"/>
      <c r="E202" s="34"/>
      <c r="F202" s="34"/>
      <c r="G202" s="34"/>
      <c r="H202" s="36"/>
      <c r="I202" s="37"/>
      <c r="J202" s="76">
        <f>J83</f>
        <v>5306.7000000000007</v>
      </c>
      <c r="K202" s="76">
        <f t="shared" ref="K202:L202" si="65">K83</f>
        <v>694.42</v>
      </c>
      <c r="L202" s="76">
        <f t="shared" si="65"/>
        <v>4612.3</v>
      </c>
      <c r="M202" s="77">
        <f>M83</f>
        <v>0.15162</v>
      </c>
      <c r="N202" s="57"/>
      <c r="O202" s="76"/>
      <c r="P202" s="68"/>
      <c r="Q202" s="57"/>
      <c r="R202" s="41"/>
    </row>
    <row r="203" spans="1:18" s="69" customFormat="1" ht="14.25" x14ac:dyDescent="0.2">
      <c r="A203" s="75" t="str">
        <f>A92</f>
        <v xml:space="preserve"> 7 </v>
      </c>
      <c r="B203" s="33" t="str">
        <f>B92</f>
        <v>PISOS</v>
      </c>
      <c r="C203" s="34"/>
      <c r="D203" s="35"/>
      <c r="E203" s="34"/>
      <c r="F203" s="34"/>
      <c r="G203" s="34"/>
      <c r="H203" s="36"/>
      <c r="I203" s="37"/>
      <c r="J203" s="76">
        <f>J92</f>
        <v>607.63</v>
      </c>
      <c r="K203" s="76">
        <f t="shared" ref="K203:L203" si="66">K92</f>
        <v>129.13999999999999</v>
      </c>
      <c r="L203" s="76">
        <f t="shared" si="66"/>
        <v>478.49</v>
      </c>
      <c r="M203" s="77">
        <f>M92</f>
        <v>1.736085714285714E-2</v>
      </c>
      <c r="N203" s="57"/>
      <c r="O203" s="76"/>
      <c r="P203" s="68"/>
      <c r="Q203" s="57"/>
      <c r="R203" s="41"/>
    </row>
    <row r="204" spans="1:18" s="69" customFormat="1" ht="14.25" x14ac:dyDescent="0.2">
      <c r="A204" s="75" t="str">
        <f>A96</f>
        <v xml:space="preserve"> 8 </v>
      </c>
      <c r="B204" s="33" t="str">
        <f>B96</f>
        <v>INSTALAÇÕES</v>
      </c>
      <c r="C204" s="34"/>
      <c r="D204" s="35"/>
      <c r="E204" s="34"/>
      <c r="F204" s="34"/>
      <c r="G204" s="34"/>
      <c r="H204" s="36"/>
      <c r="I204" s="37"/>
      <c r="J204" s="76">
        <f>J96</f>
        <v>7641.0700000000006</v>
      </c>
      <c r="K204" s="76">
        <f t="shared" ref="K204:L204" si="67">K96</f>
        <v>1656.9400000000005</v>
      </c>
      <c r="L204" s="76">
        <f t="shared" si="67"/>
        <v>5984.119999999999</v>
      </c>
      <c r="M204" s="77">
        <f>M96</f>
        <v>0.21831628571428568</v>
      </c>
      <c r="N204" s="57"/>
      <c r="O204" s="76"/>
      <c r="P204" s="68"/>
      <c r="Q204" s="57"/>
      <c r="R204" s="41"/>
    </row>
    <row r="205" spans="1:18" s="69" customFormat="1" ht="14.25" x14ac:dyDescent="0.2">
      <c r="A205" s="75" t="str">
        <f>A191</f>
        <v xml:space="preserve"> 9 </v>
      </c>
      <c r="B205" s="33" t="str">
        <f>B191</f>
        <v>COMPLEMENTAÇÃO DA OBRA</v>
      </c>
      <c r="C205" s="34"/>
      <c r="D205" s="35"/>
      <c r="E205" s="34"/>
      <c r="F205" s="34"/>
      <c r="G205" s="34"/>
      <c r="H205" s="36"/>
      <c r="I205" s="37"/>
      <c r="J205" s="76">
        <f>J191</f>
        <v>410.05</v>
      </c>
      <c r="K205" s="76">
        <f t="shared" ref="K205:L205" si="68">K191</f>
        <v>122.32000000000001</v>
      </c>
      <c r="L205" s="76">
        <f t="shared" si="68"/>
        <v>287.72000000000003</v>
      </c>
      <c r="M205" s="77">
        <f>M191</f>
        <v>1.1715714285714282E-2</v>
      </c>
      <c r="N205" s="57"/>
      <c r="O205" s="76"/>
      <c r="P205" s="68"/>
      <c r="Q205" s="57"/>
      <c r="R205" s="41"/>
    </row>
    <row r="206" spans="1:18" s="66" customFormat="1" ht="14.25" x14ac:dyDescent="0.2">
      <c r="A206" s="70"/>
      <c r="B206" s="71"/>
      <c r="C206" s="70"/>
      <c r="D206" s="72"/>
      <c r="E206" s="72"/>
      <c r="F206" s="72"/>
      <c r="G206" s="72"/>
      <c r="H206" s="73"/>
      <c r="I206" s="70"/>
      <c r="J206" s="72"/>
      <c r="K206" s="72"/>
      <c r="L206" s="72"/>
      <c r="M206" s="74"/>
      <c r="N206" s="63"/>
      <c r="O206" s="72"/>
      <c r="P206" s="64"/>
      <c r="Q206" s="63"/>
      <c r="R206" s="65"/>
    </row>
    <row r="207" spans="1:18" s="82" customFormat="1" ht="15.75" x14ac:dyDescent="0.2">
      <c r="A207" s="180" t="s">
        <v>16</v>
      </c>
      <c r="B207" s="181"/>
      <c r="C207" s="181"/>
      <c r="D207" s="181"/>
      <c r="E207" s="181"/>
      <c r="F207" s="181"/>
      <c r="G207" s="181"/>
      <c r="H207" s="181"/>
      <c r="I207" s="182"/>
      <c r="J207" s="78">
        <f>SUM(J197:J205)</f>
        <v>35000.000000000007</v>
      </c>
      <c r="K207" s="78">
        <f t="shared" ref="K207:L207" si="69">SUM(K197:K205)</f>
        <v>7933.6</v>
      </c>
      <c r="L207" s="78">
        <f t="shared" si="69"/>
        <v>27066.380000000005</v>
      </c>
      <c r="M207" s="79">
        <f>SUM(M197:M205)</f>
        <v>0.99999999999999978</v>
      </c>
      <c r="N207" s="80"/>
      <c r="O207" s="78">
        <f>SUM(O16:O194)</f>
        <v>35000</v>
      </c>
      <c r="P207" s="80"/>
      <c r="Q207" s="81"/>
      <c r="R207" s="80"/>
    </row>
    <row r="208" spans="1:18" x14ac:dyDescent="0.2">
      <c r="A208" s="83"/>
      <c r="B208" s="84"/>
      <c r="C208" s="83"/>
      <c r="D208" s="1"/>
      <c r="E208" s="83"/>
      <c r="F208" s="83"/>
      <c r="G208" s="83"/>
      <c r="H208" s="2"/>
      <c r="I208" s="3"/>
      <c r="J208" s="85"/>
      <c r="K208" s="85"/>
      <c r="L208" s="85"/>
      <c r="M208" s="86"/>
      <c r="O208" s="85"/>
    </row>
    <row r="209" spans="1:15" x14ac:dyDescent="0.2">
      <c r="A209" s="83"/>
      <c r="B209" s="87" t="s">
        <v>453</v>
      </c>
      <c r="C209" s="83"/>
      <c r="D209" s="1"/>
      <c r="E209" s="83"/>
      <c r="F209" s="83"/>
      <c r="G209" s="83"/>
      <c r="H209" s="2"/>
      <c r="I209" s="3"/>
      <c r="J209" s="83"/>
      <c r="K209" s="83"/>
      <c r="L209" s="83"/>
      <c r="M209" s="86"/>
      <c r="O209" s="83"/>
    </row>
    <row r="210" spans="1:15" x14ac:dyDescent="0.2">
      <c r="A210" s="3"/>
      <c r="B210" s="3"/>
      <c r="C210" s="3"/>
      <c r="D210" s="3"/>
      <c r="E210" s="3"/>
      <c r="F210" s="3"/>
      <c r="G210" s="3"/>
      <c r="H210" s="2"/>
      <c r="I210" s="3"/>
      <c r="J210" s="88"/>
      <c r="K210" s="88"/>
      <c r="L210" s="88"/>
      <c r="M210" s="89"/>
      <c r="O210" s="88"/>
    </row>
    <row r="211" spans="1:15" x14ac:dyDescent="0.2">
      <c r="A211" s="90"/>
      <c r="J211" s="92"/>
      <c r="K211" s="92"/>
      <c r="L211" s="92"/>
      <c r="O211" s="92"/>
    </row>
    <row r="213" spans="1:15" x14ac:dyDescent="0.2">
      <c r="J213" s="92"/>
      <c r="K213" s="92"/>
      <c r="L213" s="92"/>
      <c r="O213" s="92"/>
    </row>
    <row r="228" spans="9:9" x14ac:dyDescent="0.2">
      <c r="I228" s="5">
        <f>30-6.48</f>
        <v>23.52</v>
      </c>
    </row>
  </sheetData>
  <mergeCells count="12">
    <mergeCell ref="M13:M14"/>
    <mergeCell ref="O13:O14"/>
    <mergeCell ref="A195:M195"/>
    <mergeCell ref="A207:I207"/>
    <mergeCell ref="A2:M2"/>
    <mergeCell ref="A11:M11"/>
    <mergeCell ref="A13:A14"/>
    <mergeCell ref="B13:B14"/>
    <mergeCell ref="C13:C14"/>
    <mergeCell ref="D13:D14"/>
    <mergeCell ref="H13:H14"/>
    <mergeCell ref="I13:I14"/>
  </mergeCells>
  <printOptions horizontalCentered="1"/>
  <pageMargins left="0.31496062992125984" right="0.31496062992125984" top="0.51181102362204722" bottom="0.78740157480314965" header="0.39370078740157483" footer="0.51181102362204722"/>
  <pageSetup paperSize="9" scale="69" fitToHeight="0" orientation="landscape" r:id="rId1"/>
  <headerFooter>
    <oddHeader>&amp;L &amp;C &amp;R</oddHeader>
    <oddFooter>&amp;L &amp;C 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07E28-7C48-443D-B474-E055730CCF6F}">
  <sheetPr>
    <pageSetUpPr fitToPage="1"/>
  </sheetPr>
  <dimension ref="A1:N234"/>
  <sheetViews>
    <sheetView showGridLines="0" showZeros="0" showOutlineSymbols="0" showWhiteSpace="0" topLeftCell="C1" zoomScaleNormal="100" zoomScaleSheetLayoutView="100" workbookViewId="0">
      <selection activeCell="C1" sqref="C1:J2"/>
    </sheetView>
  </sheetViews>
  <sheetFormatPr defaultRowHeight="12.75" x14ac:dyDescent="0.2"/>
  <cols>
    <col min="1" max="2" width="10.625" style="121" hidden="1" customWidth="1"/>
    <col min="3" max="3" width="10.875" style="121" customWidth="1"/>
    <col min="4" max="4" width="60" style="102" bestFit="1" customWidth="1"/>
    <col min="5" max="5" width="10" style="102" bestFit="1" customWidth="1"/>
    <col min="6" max="8" width="13" style="102" bestFit="1" customWidth="1"/>
    <col min="9" max="9" width="13" style="102" customWidth="1"/>
    <col min="10" max="10" width="13" style="102" bestFit="1" customWidth="1"/>
    <col min="11" max="11" width="15" style="163" bestFit="1" customWidth="1"/>
    <col min="12" max="16384" width="9" style="102"/>
  </cols>
  <sheetData>
    <row r="1" spans="1:11" x14ac:dyDescent="0.2">
      <c r="A1" s="100"/>
      <c r="B1" s="100"/>
      <c r="C1" s="191" t="s">
        <v>0</v>
      </c>
      <c r="D1" s="191"/>
      <c r="E1" s="191"/>
      <c r="F1" s="191"/>
      <c r="G1" s="191"/>
      <c r="H1" s="191"/>
      <c r="I1" s="191"/>
      <c r="J1" s="191"/>
      <c r="K1" s="101"/>
    </row>
    <row r="2" spans="1:11" x14ac:dyDescent="0.2">
      <c r="A2" s="103"/>
      <c r="B2" s="103"/>
      <c r="C2" s="191"/>
      <c r="D2" s="191"/>
      <c r="E2" s="191"/>
      <c r="F2" s="191"/>
      <c r="G2" s="191"/>
      <c r="H2" s="191"/>
      <c r="I2" s="191"/>
      <c r="J2" s="191"/>
      <c r="K2" s="104"/>
    </row>
    <row r="3" spans="1:11" x14ac:dyDescent="0.2">
      <c r="A3" s="105"/>
      <c r="B3" s="106"/>
      <c r="C3" s="107"/>
      <c r="D3" s="108"/>
      <c r="E3" s="108"/>
      <c r="F3" s="108"/>
      <c r="G3" s="108"/>
      <c r="H3" s="105"/>
      <c r="I3" s="105"/>
      <c r="J3" s="105"/>
      <c r="K3" s="109"/>
    </row>
    <row r="4" spans="1:11" x14ac:dyDescent="0.2">
      <c r="A4" s="105"/>
      <c r="B4" s="106"/>
      <c r="C4" s="107"/>
      <c r="D4" s="108"/>
      <c r="E4" s="108"/>
      <c r="F4" s="108"/>
      <c r="G4" s="108"/>
      <c r="H4" s="105"/>
      <c r="I4" s="105"/>
      <c r="J4" s="105"/>
      <c r="K4" s="109"/>
    </row>
    <row r="5" spans="1:11" x14ac:dyDescent="0.2">
      <c r="A5" s="105"/>
      <c r="B5" s="106"/>
      <c r="C5" s="107"/>
      <c r="D5" s="108"/>
      <c r="E5" s="108"/>
      <c r="F5" s="108"/>
      <c r="G5" s="108"/>
      <c r="H5" s="105"/>
      <c r="I5" s="105"/>
      <c r="J5" s="105"/>
      <c r="K5" s="109"/>
    </row>
    <row r="6" spans="1:11" ht="12.75" customHeight="1" x14ac:dyDescent="0.2">
      <c r="A6" s="110"/>
      <c r="B6" s="111"/>
      <c r="C6" s="102" t="s">
        <v>1</v>
      </c>
      <c r="D6" s="170" t="s">
        <v>2</v>
      </c>
      <c r="E6" s="112"/>
      <c r="F6" s="112"/>
      <c r="G6" s="112"/>
      <c r="H6" s="112"/>
      <c r="I6" s="105"/>
      <c r="J6" s="105"/>
      <c r="K6" s="109"/>
    </row>
    <row r="7" spans="1:11" ht="12.75" customHeight="1" x14ac:dyDescent="0.2">
      <c r="A7" s="110"/>
      <c r="B7" s="113"/>
      <c r="C7" s="102" t="s">
        <v>5</v>
      </c>
      <c r="D7" s="169" t="s">
        <v>1105</v>
      </c>
      <c r="E7" s="112"/>
      <c r="F7" s="112"/>
      <c r="G7" s="112"/>
      <c r="H7" s="112"/>
      <c r="I7" s="105"/>
      <c r="J7" s="105"/>
      <c r="K7" s="109"/>
    </row>
    <row r="8" spans="1:11" ht="12.75" customHeight="1" x14ac:dyDescent="0.2">
      <c r="A8" s="110"/>
      <c r="B8" s="113"/>
      <c r="C8" s="114" t="s">
        <v>6</v>
      </c>
      <c r="D8" s="111" t="s">
        <v>25</v>
      </c>
      <c r="E8" s="112"/>
      <c r="F8" s="112"/>
      <c r="G8" s="112"/>
      <c r="H8" s="112"/>
      <c r="I8" s="105"/>
      <c r="J8" s="105"/>
      <c r="K8" s="109"/>
    </row>
    <row r="9" spans="1:11" x14ac:dyDescent="0.2">
      <c r="A9" s="110"/>
      <c r="B9" s="113"/>
      <c r="C9" s="102"/>
      <c r="D9" s="115"/>
      <c r="E9" s="108"/>
      <c r="F9" s="108"/>
      <c r="G9" s="108"/>
      <c r="H9" s="105"/>
      <c r="I9" s="105"/>
      <c r="J9" s="105"/>
      <c r="K9" s="109"/>
    </row>
    <row r="10" spans="1:11" s="11" customFormat="1" ht="20.25" x14ac:dyDescent="0.2">
      <c r="A10" s="184" t="s">
        <v>1106</v>
      </c>
      <c r="B10" s="185"/>
      <c r="C10" s="185"/>
      <c r="D10" s="185"/>
      <c r="E10" s="185"/>
      <c r="F10" s="185"/>
      <c r="G10" s="185"/>
      <c r="H10" s="185"/>
      <c r="I10" s="185"/>
      <c r="J10" s="186"/>
      <c r="K10" s="116"/>
    </row>
    <row r="11" spans="1:11" x14ac:dyDescent="0.2">
      <c r="A11" s="110"/>
      <c r="B11" s="113"/>
      <c r="C11" s="102"/>
      <c r="D11" s="115"/>
      <c r="E11" s="108"/>
      <c r="F11" s="108"/>
      <c r="G11" s="108"/>
      <c r="H11" s="105"/>
      <c r="I11" s="105"/>
      <c r="J11" s="105"/>
      <c r="K11" s="109"/>
    </row>
    <row r="12" spans="1:11" s="121" customFormat="1" ht="63.75" x14ac:dyDescent="0.2">
      <c r="A12" s="117" t="s">
        <v>460</v>
      </c>
      <c r="B12" s="118" t="s">
        <v>461</v>
      </c>
      <c r="C12" s="119" t="s">
        <v>9</v>
      </c>
      <c r="D12" s="120" t="s">
        <v>462</v>
      </c>
      <c r="E12" s="120" t="s">
        <v>463</v>
      </c>
      <c r="F12" s="120" t="s">
        <v>12</v>
      </c>
      <c r="G12" s="120" t="s">
        <v>464</v>
      </c>
      <c r="H12" s="120" t="s">
        <v>465</v>
      </c>
      <c r="I12" s="120" t="s">
        <v>466</v>
      </c>
      <c r="J12" s="120" t="s">
        <v>467</v>
      </c>
      <c r="K12" s="120" t="s">
        <v>18</v>
      </c>
    </row>
    <row r="13" spans="1:11" x14ac:dyDescent="0.2">
      <c r="A13" s="110"/>
      <c r="B13" s="113"/>
      <c r="C13" s="102"/>
      <c r="D13" s="115"/>
      <c r="E13" s="108"/>
      <c r="F13" s="108"/>
      <c r="G13" s="108"/>
      <c r="H13" s="105"/>
      <c r="I13" s="105"/>
      <c r="J13" s="105"/>
      <c r="K13" s="109"/>
    </row>
    <row r="14" spans="1:11" x14ac:dyDescent="0.2">
      <c r="A14" s="110"/>
      <c r="B14" s="122"/>
      <c r="C14" s="123" t="s">
        <v>1045</v>
      </c>
      <c r="D14" s="124"/>
      <c r="E14" s="125"/>
      <c r="F14" s="126"/>
      <c r="G14" s="127"/>
      <c r="H14" s="128">
        <f>SUM(H15:H17)</f>
        <v>178</v>
      </c>
      <c r="I14" s="129">
        <f>SUM(I15:I17)</f>
        <v>1</v>
      </c>
      <c r="J14" s="129">
        <f>SUM(J15:J17)</f>
        <v>5.0857142857142854E-3</v>
      </c>
      <c r="K14" s="127"/>
    </row>
    <row r="15" spans="1:11" ht="25.5" x14ac:dyDescent="0.2">
      <c r="A15" s="166">
        <v>43699</v>
      </c>
      <c r="B15" s="148" t="s">
        <v>1046</v>
      </c>
      <c r="C15" s="167" t="s">
        <v>1047</v>
      </c>
      <c r="D15" s="149" t="s">
        <v>1048</v>
      </c>
      <c r="E15" s="147" t="s">
        <v>1049</v>
      </c>
      <c r="F15" s="150">
        <v>0.2</v>
      </c>
      <c r="G15" s="144">
        <v>640</v>
      </c>
      <c r="H15" s="144">
        <f>TRUNC(G15*F15,2)</f>
        <v>128</v>
      </c>
      <c r="I15" s="145">
        <f t="shared" ref="I15:I17" si="0">H15/$H$14</f>
        <v>0.7191011235955056</v>
      </c>
      <c r="J15" s="146">
        <f>H15/$H$228</f>
        <v>3.6571428571428571E-3</v>
      </c>
      <c r="K15" s="137">
        <f t="shared" ref="K15:K75" si="1">TRUNC(F15*G15,2)</f>
        <v>128</v>
      </c>
    </row>
    <row r="16" spans="1:11" ht="25.5" x14ac:dyDescent="0.2">
      <c r="A16" s="166">
        <v>43699</v>
      </c>
      <c r="B16" s="148" t="s">
        <v>1046</v>
      </c>
      <c r="C16" s="167" t="s">
        <v>1050</v>
      </c>
      <c r="D16" s="149" t="s">
        <v>1051</v>
      </c>
      <c r="E16" s="147" t="s">
        <v>1049</v>
      </c>
      <c r="F16" s="150">
        <v>0.12</v>
      </c>
      <c r="G16" s="144">
        <v>150</v>
      </c>
      <c r="H16" s="144">
        <f>TRUNC(G16*F16,2)</f>
        <v>18</v>
      </c>
      <c r="I16" s="145">
        <f t="shared" si="0"/>
        <v>0.10112359550561797</v>
      </c>
      <c r="J16" s="146">
        <f>H16/$H$228</f>
        <v>5.142857142857143E-4</v>
      </c>
      <c r="K16" s="137">
        <f t="shared" si="1"/>
        <v>18</v>
      </c>
    </row>
    <row r="17" spans="1:14" ht="25.5" x14ac:dyDescent="0.2">
      <c r="A17" s="166">
        <v>43699</v>
      </c>
      <c r="B17" s="148" t="s">
        <v>1046</v>
      </c>
      <c r="C17" s="167" t="s">
        <v>1052</v>
      </c>
      <c r="D17" s="149" t="s">
        <v>1053</v>
      </c>
      <c r="E17" s="147" t="s">
        <v>1049</v>
      </c>
      <c r="F17" s="150">
        <v>0.05</v>
      </c>
      <c r="G17" s="144">
        <v>640</v>
      </c>
      <c r="H17" s="144">
        <f>TRUNC(G17*F17,2)</f>
        <v>32</v>
      </c>
      <c r="I17" s="145">
        <f t="shared" si="0"/>
        <v>0.1797752808988764</v>
      </c>
      <c r="J17" s="146">
        <f>H17/$H$228</f>
        <v>9.1428571428571427E-4</v>
      </c>
      <c r="K17" s="137">
        <f t="shared" si="1"/>
        <v>32</v>
      </c>
    </row>
    <row r="18" spans="1:14" x14ac:dyDescent="0.2">
      <c r="A18" s="110"/>
      <c r="B18" s="113"/>
      <c r="C18" s="130"/>
      <c r="D18" s="168"/>
      <c r="E18" s="132"/>
      <c r="F18" s="133"/>
      <c r="G18" s="134"/>
      <c r="H18" s="135"/>
      <c r="I18" s="136"/>
      <c r="J18" s="136"/>
      <c r="K18" s="137">
        <f t="shared" si="1"/>
        <v>0</v>
      </c>
    </row>
    <row r="19" spans="1:14" x14ac:dyDescent="0.2">
      <c r="A19" s="110"/>
      <c r="B19" s="122"/>
      <c r="C19" s="123" t="s">
        <v>1054</v>
      </c>
      <c r="D19" s="124"/>
      <c r="E19" s="125"/>
      <c r="F19" s="126"/>
      <c r="G19" s="127"/>
      <c r="H19" s="128">
        <f>SUM(H20)</f>
        <v>8000</v>
      </c>
      <c r="I19" s="129">
        <f>SUM(I20)</f>
        <v>1</v>
      </c>
      <c r="J19" s="129">
        <f>SUM(J20)</f>
        <v>0.22857142857142856</v>
      </c>
      <c r="K19" s="127">
        <f t="shared" si="1"/>
        <v>0</v>
      </c>
    </row>
    <row r="20" spans="1:14" ht="25.5" x14ac:dyDescent="0.2">
      <c r="A20" s="147" t="s">
        <v>939</v>
      </c>
      <c r="B20" s="148" t="s">
        <v>25</v>
      </c>
      <c r="C20" s="167" t="s">
        <v>1055</v>
      </c>
      <c r="D20" s="149" t="s">
        <v>1056</v>
      </c>
      <c r="E20" s="140" t="s">
        <v>536</v>
      </c>
      <c r="F20" s="150">
        <v>1</v>
      </c>
      <c r="G20" s="144">
        <v>8000</v>
      </c>
      <c r="H20" s="144">
        <f>TRUNC(G20*F20,2)</f>
        <v>8000</v>
      </c>
      <c r="I20" s="145">
        <f>H20/$H$19</f>
        <v>1</v>
      </c>
      <c r="J20" s="146">
        <f>H20/$H$228</f>
        <v>0.22857142857142856</v>
      </c>
      <c r="K20" s="137">
        <f t="shared" si="1"/>
        <v>8000</v>
      </c>
    </row>
    <row r="21" spans="1:14" x14ac:dyDescent="0.2">
      <c r="A21" s="110"/>
      <c r="B21" s="113"/>
      <c r="C21" s="130"/>
      <c r="D21" s="152"/>
      <c r="E21" s="132"/>
      <c r="F21" s="133"/>
      <c r="G21" s="134"/>
      <c r="H21" s="135"/>
      <c r="I21" s="136"/>
      <c r="J21" s="136"/>
      <c r="K21" s="137">
        <f t="shared" si="1"/>
        <v>0</v>
      </c>
    </row>
    <row r="22" spans="1:14" x14ac:dyDescent="0.2">
      <c r="A22" s="110"/>
      <c r="B22" s="122"/>
      <c r="C22" s="123" t="s">
        <v>468</v>
      </c>
      <c r="D22" s="124"/>
      <c r="E22" s="125"/>
      <c r="F22" s="126"/>
      <c r="G22" s="127"/>
      <c r="H22" s="128">
        <f>H24+H49+H60+H71+H83+H165+H196+H204+H213</f>
        <v>26822</v>
      </c>
      <c r="I22" s="129">
        <f>I24+I49+I60+I71+I83+I165+I196+I204+I213</f>
        <v>1.0000000000000002</v>
      </c>
      <c r="J22" s="129">
        <f>J24+J49+J60+J71+J83+J165+J196+J204+J213</f>
        <v>0.76634285714285721</v>
      </c>
      <c r="K22" s="127">
        <f t="shared" si="1"/>
        <v>0</v>
      </c>
    </row>
    <row r="23" spans="1:14" x14ac:dyDescent="0.2">
      <c r="A23" s="110"/>
      <c r="B23" s="115"/>
      <c r="C23" s="130"/>
      <c r="D23" s="131"/>
      <c r="E23" s="132"/>
      <c r="F23" s="133"/>
      <c r="G23" s="134"/>
      <c r="H23" s="135"/>
      <c r="I23" s="136"/>
      <c r="J23" s="136"/>
      <c r="K23" s="137">
        <f t="shared" si="1"/>
        <v>0</v>
      </c>
    </row>
    <row r="24" spans="1:14" x14ac:dyDescent="0.2">
      <c r="A24" s="110"/>
      <c r="B24" s="122"/>
      <c r="C24" s="123" t="s">
        <v>1057</v>
      </c>
      <c r="D24" s="138"/>
      <c r="E24" s="139"/>
      <c r="F24" s="126"/>
      <c r="G24" s="127"/>
      <c r="H24" s="128">
        <f>SUM(H25:H47)</f>
        <v>821.99999999999989</v>
      </c>
      <c r="I24" s="129">
        <f>SUM(I25:I47)</f>
        <v>3.064648422936395E-2</v>
      </c>
      <c r="J24" s="129">
        <f>SUM(J25:J47)</f>
        <v>2.3485714285714287E-2</v>
      </c>
      <c r="K24" s="127">
        <f t="shared" si="1"/>
        <v>0</v>
      </c>
      <c r="N24" s="163"/>
    </row>
    <row r="25" spans="1:14" x14ac:dyDescent="0.2">
      <c r="A25" s="140" t="s">
        <v>1058</v>
      </c>
      <c r="B25" s="141" t="s">
        <v>25</v>
      </c>
      <c r="C25" s="167" t="s">
        <v>1059</v>
      </c>
      <c r="D25" s="143" t="s">
        <v>1060</v>
      </c>
      <c r="E25" s="140" t="s">
        <v>900</v>
      </c>
      <c r="F25" s="144">
        <v>2.13</v>
      </c>
      <c r="G25" s="144">
        <f>5.13-0.06</f>
        <v>5.07</v>
      </c>
      <c r="H25" s="144">
        <f t="shared" ref="H25:H47" si="2">TRUNC(G25*F25,2)</f>
        <v>10.79</v>
      </c>
      <c r="I25" s="145">
        <f t="shared" ref="I25:I47" si="3">H25/$H$22</f>
        <v>4.022817090448139E-4</v>
      </c>
      <c r="J25" s="146">
        <f>H25/$H$228</f>
        <v>3.0828571428571428E-4</v>
      </c>
      <c r="K25" s="137">
        <f t="shared" si="1"/>
        <v>10.79</v>
      </c>
    </row>
    <row r="26" spans="1:14" ht="25.5" x14ac:dyDescent="0.2">
      <c r="A26" s="140"/>
      <c r="B26" s="141"/>
      <c r="C26" s="167" t="s">
        <v>1061</v>
      </c>
      <c r="D26" s="143" t="s">
        <v>1062</v>
      </c>
      <c r="E26" s="140" t="s">
        <v>536</v>
      </c>
      <c r="F26" s="144">
        <v>2</v>
      </c>
      <c r="G26" s="144" t="s">
        <v>970</v>
      </c>
      <c r="H26" s="144">
        <f t="shared" si="2"/>
        <v>1.46</v>
      </c>
      <c r="I26" s="145">
        <f t="shared" si="3"/>
        <v>5.4432928193274177E-5</v>
      </c>
      <c r="J26" s="146">
        <f>H26/$H$228</f>
        <v>4.1714285714285714E-5</v>
      </c>
      <c r="K26" s="137">
        <f t="shared" si="1"/>
        <v>1.46</v>
      </c>
    </row>
    <row r="27" spans="1:14" ht="25.5" x14ac:dyDescent="0.2">
      <c r="A27" s="140" t="s">
        <v>943</v>
      </c>
      <c r="B27" s="141" t="s">
        <v>25</v>
      </c>
      <c r="C27" s="167" t="s">
        <v>1063</v>
      </c>
      <c r="D27" s="143" t="s">
        <v>1064</v>
      </c>
      <c r="E27" s="140" t="s">
        <v>536</v>
      </c>
      <c r="F27" s="144">
        <v>1</v>
      </c>
      <c r="G27" s="144">
        <v>0.75</v>
      </c>
      <c r="H27" s="144">
        <f t="shared" si="2"/>
        <v>0.75</v>
      </c>
      <c r="I27" s="145">
        <f t="shared" si="3"/>
        <v>2.7962120647229885E-5</v>
      </c>
      <c r="J27" s="146">
        <f>H27/$H$228</f>
        <v>2.1428571428571428E-5</v>
      </c>
      <c r="K27" s="137">
        <f t="shared" si="1"/>
        <v>0.75</v>
      </c>
    </row>
    <row r="28" spans="1:14" x14ac:dyDescent="0.2">
      <c r="A28" s="140" t="s">
        <v>946</v>
      </c>
      <c r="B28" s="141" t="s">
        <v>25</v>
      </c>
      <c r="C28" s="167" t="s">
        <v>1065</v>
      </c>
      <c r="D28" s="143" t="s">
        <v>1066</v>
      </c>
      <c r="E28" s="140" t="s">
        <v>536</v>
      </c>
      <c r="F28" s="144">
        <v>222</v>
      </c>
      <c r="G28" s="144">
        <v>1.18</v>
      </c>
      <c r="H28" s="144">
        <f t="shared" si="2"/>
        <v>261.95999999999998</v>
      </c>
      <c r="I28" s="145">
        <f t="shared" si="3"/>
        <v>9.7666094996644529E-3</v>
      </c>
      <c r="J28" s="146">
        <f>H28/$H$228</f>
        <v>7.4845714285714281E-3</v>
      </c>
      <c r="K28" s="137">
        <f t="shared" si="1"/>
        <v>261.95999999999998</v>
      </c>
    </row>
    <row r="29" spans="1:14" x14ac:dyDescent="0.2">
      <c r="A29" s="147" t="s">
        <v>945</v>
      </c>
      <c r="B29" s="148" t="s">
        <v>25</v>
      </c>
      <c r="C29" s="167" t="s">
        <v>1067</v>
      </c>
      <c r="D29" s="149" t="s">
        <v>1068</v>
      </c>
      <c r="E29" s="140" t="s">
        <v>536</v>
      </c>
      <c r="F29" s="150">
        <v>38</v>
      </c>
      <c r="G29" s="150" t="s">
        <v>649</v>
      </c>
      <c r="H29" s="144">
        <f t="shared" si="2"/>
        <v>63.08</v>
      </c>
      <c r="I29" s="145">
        <f t="shared" si="3"/>
        <v>2.3518007605696817E-3</v>
      </c>
      <c r="J29" s="146">
        <f>H29/$H$228</f>
        <v>1.8022857142857142E-3</v>
      </c>
      <c r="K29" s="137">
        <f t="shared" si="1"/>
        <v>63.08</v>
      </c>
    </row>
    <row r="30" spans="1:14" x14ac:dyDescent="0.2">
      <c r="A30" s="147"/>
      <c r="B30" s="148"/>
      <c r="C30" s="167" t="s">
        <v>1069</v>
      </c>
      <c r="D30" s="149" t="s">
        <v>942</v>
      </c>
      <c r="E30" s="147" t="s">
        <v>58</v>
      </c>
      <c r="F30" s="150">
        <v>45</v>
      </c>
      <c r="G30" s="150">
        <v>4</v>
      </c>
      <c r="H30" s="144">
        <f t="shared" si="2"/>
        <v>180</v>
      </c>
      <c r="I30" s="145">
        <f t="shared" si="3"/>
        <v>6.7109089553351728E-3</v>
      </c>
      <c r="J30" s="146">
        <f>H30/$H$228</f>
        <v>5.1428571428571426E-3</v>
      </c>
      <c r="K30" s="137">
        <f t="shared" si="1"/>
        <v>180</v>
      </c>
    </row>
    <row r="31" spans="1:14" ht="25.5" x14ac:dyDescent="0.2">
      <c r="A31" s="147" t="s">
        <v>948</v>
      </c>
      <c r="B31" s="148" t="s">
        <v>25</v>
      </c>
      <c r="C31" s="167" t="s">
        <v>1070</v>
      </c>
      <c r="D31" s="149" t="s">
        <v>1071</v>
      </c>
      <c r="E31" s="140" t="s">
        <v>900</v>
      </c>
      <c r="F31" s="150">
        <v>0.16</v>
      </c>
      <c r="G31" s="150" t="s">
        <v>968</v>
      </c>
      <c r="H31" s="144">
        <f t="shared" si="2"/>
        <v>0.93</v>
      </c>
      <c r="I31" s="145">
        <f t="shared" si="3"/>
        <v>3.467302960256506E-5</v>
      </c>
      <c r="J31" s="146">
        <f>H31/$H$228</f>
        <v>2.6571428571428573E-5</v>
      </c>
      <c r="K31" s="137">
        <f t="shared" si="1"/>
        <v>0.93</v>
      </c>
    </row>
    <row r="32" spans="1:14" ht="25.5" x14ac:dyDescent="0.2">
      <c r="A32" s="147" t="s">
        <v>955</v>
      </c>
      <c r="B32" s="148" t="s">
        <v>25</v>
      </c>
      <c r="C32" s="167" t="s">
        <v>1072</v>
      </c>
      <c r="D32" s="149" t="s">
        <v>1073</v>
      </c>
      <c r="E32" s="140" t="s">
        <v>536</v>
      </c>
      <c r="F32" s="150">
        <v>100</v>
      </c>
      <c r="G32" s="150" t="s">
        <v>956</v>
      </c>
      <c r="H32" s="144">
        <f t="shared" si="2"/>
        <v>13</v>
      </c>
      <c r="I32" s="145">
        <f t="shared" si="3"/>
        <v>4.84676757885318E-4</v>
      </c>
      <c r="J32" s="146">
        <f>H32/$H$228</f>
        <v>3.7142857142857143E-4</v>
      </c>
      <c r="K32" s="137">
        <f t="shared" si="1"/>
        <v>13</v>
      </c>
    </row>
    <row r="33" spans="1:11" ht="25.5" x14ac:dyDescent="0.2">
      <c r="A33" s="147" t="s">
        <v>957</v>
      </c>
      <c r="B33" s="148" t="s">
        <v>25</v>
      </c>
      <c r="C33" s="167" t="s">
        <v>1074</v>
      </c>
      <c r="D33" s="149" t="s">
        <v>1075</v>
      </c>
      <c r="E33" s="147" t="s">
        <v>23</v>
      </c>
      <c r="F33" s="150">
        <v>3.04</v>
      </c>
      <c r="G33" s="150" t="s">
        <v>944</v>
      </c>
      <c r="H33" s="144">
        <f t="shared" si="2"/>
        <v>97.88</v>
      </c>
      <c r="I33" s="145">
        <f t="shared" si="3"/>
        <v>3.6492431586011482E-3</v>
      </c>
      <c r="J33" s="146">
        <f>H33/$H$228</f>
        <v>2.7965714285714286E-3</v>
      </c>
      <c r="K33" s="137">
        <f t="shared" si="1"/>
        <v>97.88</v>
      </c>
    </row>
    <row r="34" spans="1:11" ht="25.5" x14ac:dyDescent="0.2">
      <c r="A34" s="147"/>
      <c r="B34" s="148"/>
      <c r="C34" s="167" t="s">
        <v>1076</v>
      </c>
      <c r="D34" s="149" t="s">
        <v>220</v>
      </c>
      <c r="E34" s="140" t="s">
        <v>536</v>
      </c>
      <c r="F34" s="150">
        <v>2</v>
      </c>
      <c r="G34" s="150" t="s">
        <v>952</v>
      </c>
      <c r="H34" s="144">
        <f t="shared" si="2"/>
        <v>14.84</v>
      </c>
      <c r="I34" s="145">
        <f t="shared" si="3"/>
        <v>5.532771605398553E-4</v>
      </c>
      <c r="J34" s="146">
        <f>H34/$H$228</f>
        <v>4.2400000000000001E-4</v>
      </c>
      <c r="K34" s="137">
        <f t="shared" si="1"/>
        <v>14.84</v>
      </c>
    </row>
    <row r="35" spans="1:11" x14ac:dyDescent="0.2">
      <c r="A35" s="147"/>
      <c r="B35" s="148"/>
      <c r="C35" s="167" t="s">
        <v>1077</v>
      </c>
      <c r="D35" s="149" t="s">
        <v>1078</v>
      </c>
      <c r="E35" s="140" t="s">
        <v>536</v>
      </c>
      <c r="F35" s="150">
        <v>99</v>
      </c>
      <c r="G35" s="150" t="s">
        <v>964</v>
      </c>
      <c r="H35" s="144">
        <f t="shared" si="2"/>
        <v>3.96</v>
      </c>
      <c r="I35" s="145">
        <f t="shared" si="3"/>
        <v>1.476399970173738E-4</v>
      </c>
      <c r="J35" s="146">
        <f>H35/$H$228</f>
        <v>1.1314285714285715E-4</v>
      </c>
      <c r="K35" s="137">
        <f t="shared" si="1"/>
        <v>3.96</v>
      </c>
    </row>
    <row r="36" spans="1:11" ht="25.5" x14ac:dyDescent="0.2">
      <c r="A36" s="147"/>
      <c r="B36" s="148"/>
      <c r="C36" s="167" t="s">
        <v>1079</v>
      </c>
      <c r="D36" s="149" t="s">
        <v>1080</v>
      </c>
      <c r="E36" s="140" t="s">
        <v>536</v>
      </c>
      <c r="F36" s="150">
        <v>3</v>
      </c>
      <c r="G36" s="150" t="s">
        <v>966</v>
      </c>
      <c r="H36" s="144">
        <f t="shared" si="2"/>
        <v>3.33</v>
      </c>
      <c r="I36" s="145">
        <f t="shared" si="3"/>
        <v>1.241518156737007E-4</v>
      </c>
      <c r="J36" s="146">
        <f>H36/$H$228</f>
        <v>9.5142857142857144E-5</v>
      </c>
      <c r="K36" s="137">
        <f t="shared" si="1"/>
        <v>3.33</v>
      </c>
    </row>
    <row r="37" spans="1:11" x14ac:dyDescent="0.2">
      <c r="A37" s="147"/>
      <c r="B37" s="148"/>
      <c r="C37" s="167" t="s">
        <v>1081</v>
      </c>
      <c r="D37" s="149" t="s">
        <v>1082</v>
      </c>
      <c r="E37" s="140" t="s">
        <v>536</v>
      </c>
      <c r="F37" s="150">
        <v>2</v>
      </c>
      <c r="G37" s="150" t="s">
        <v>973</v>
      </c>
      <c r="H37" s="144">
        <f t="shared" si="2"/>
        <v>0.28000000000000003</v>
      </c>
      <c r="I37" s="145">
        <f t="shared" si="3"/>
        <v>1.0439191708299158E-5</v>
      </c>
      <c r="J37" s="146">
        <f>H37/$H$228</f>
        <v>8.0000000000000013E-6</v>
      </c>
      <c r="K37" s="137">
        <f t="shared" si="1"/>
        <v>0.28000000000000003</v>
      </c>
    </row>
    <row r="38" spans="1:11" x14ac:dyDescent="0.2">
      <c r="A38" s="147" t="s">
        <v>1083</v>
      </c>
      <c r="B38" s="148" t="s">
        <v>25</v>
      </c>
      <c r="C38" s="167" t="s">
        <v>1084</v>
      </c>
      <c r="D38" s="149" t="s">
        <v>1085</v>
      </c>
      <c r="E38" s="147" t="s">
        <v>386</v>
      </c>
      <c r="F38" s="150">
        <v>0.06</v>
      </c>
      <c r="G38" s="150" t="s">
        <v>971</v>
      </c>
      <c r="H38" s="144">
        <f t="shared" si="2"/>
        <v>1</v>
      </c>
      <c r="I38" s="145">
        <f t="shared" si="3"/>
        <v>3.7282827529639845E-5</v>
      </c>
      <c r="J38" s="146">
        <f>H38/$H$228</f>
        <v>2.8571428571428571E-5</v>
      </c>
      <c r="K38" s="137">
        <f t="shared" si="1"/>
        <v>1</v>
      </c>
    </row>
    <row r="39" spans="1:11" x14ac:dyDescent="0.2">
      <c r="A39" s="147" t="s">
        <v>1086</v>
      </c>
      <c r="B39" s="148" t="s">
        <v>25</v>
      </c>
      <c r="C39" s="167" t="s">
        <v>1087</v>
      </c>
      <c r="D39" s="149" t="s">
        <v>1088</v>
      </c>
      <c r="E39" s="147" t="s">
        <v>386</v>
      </c>
      <c r="F39" s="150">
        <v>4.43</v>
      </c>
      <c r="G39" s="150" t="s">
        <v>947</v>
      </c>
      <c r="H39" s="144">
        <f t="shared" si="2"/>
        <v>62.37</v>
      </c>
      <c r="I39" s="145">
        <f t="shared" si="3"/>
        <v>2.3253299530236371E-3</v>
      </c>
      <c r="J39" s="146">
        <f>H39/$H$228</f>
        <v>1.7819999999999999E-3</v>
      </c>
      <c r="K39" s="137">
        <f t="shared" si="1"/>
        <v>62.37</v>
      </c>
    </row>
    <row r="40" spans="1:11" x14ac:dyDescent="0.2">
      <c r="A40" s="147" t="s">
        <v>954</v>
      </c>
      <c r="B40" s="148" t="s">
        <v>25</v>
      </c>
      <c r="C40" s="167" t="s">
        <v>1089</v>
      </c>
      <c r="D40" s="149" t="s">
        <v>1090</v>
      </c>
      <c r="E40" s="147" t="s">
        <v>386</v>
      </c>
      <c r="F40" s="150">
        <v>0.18</v>
      </c>
      <c r="G40" s="150" t="s">
        <v>960</v>
      </c>
      <c r="H40" s="144">
        <f t="shared" si="2"/>
        <v>2.2799999999999998</v>
      </c>
      <c r="I40" s="145">
        <f t="shared" si="3"/>
        <v>8.500484676757884E-5</v>
      </c>
      <c r="J40" s="146">
        <f>H40/$H$228</f>
        <v>6.5142857142857133E-5</v>
      </c>
      <c r="K40" s="137">
        <f t="shared" si="1"/>
        <v>2.2799999999999998</v>
      </c>
    </row>
    <row r="41" spans="1:11" x14ac:dyDescent="0.2">
      <c r="A41" s="147" t="s">
        <v>965</v>
      </c>
      <c r="B41" s="148" t="s">
        <v>25</v>
      </c>
      <c r="C41" s="167" t="s">
        <v>1091</v>
      </c>
      <c r="D41" s="149" t="s">
        <v>1092</v>
      </c>
      <c r="E41" s="147" t="s">
        <v>386</v>
      </c>
      <c r="F41" s="150">
        <v>0.31</v>
      </c>
      <c r="G41" s="150" t="s">
        <v>953</v>
      </c>
      <c r="H41" s="144">
        <f t="shared" si="2"/>
        <v>4.01</v>
      </c>
      <c r="I41" s="145">
        <f t="shared" si="3"/>
        <v>1.4950413839385579E-4</v>
      </c>
      <c r="J41" s="146">
        <f>H41/$H$228</f>
        <v>1.1457142857142856E-4</v>
      </c>
      <c r="K41" s="137">
        <f t="shared" si="1"/>
        <v>4.01</v>
      </c>
    </row>
    <row r="42" spans="1:11" x14ac:dyDescent="0.2">
      <c r="A42" s="147" t="s">
        <v>959</v>
      </c>
      <c r="B42" s="148" t="s">
        <v>25</v>
      </c>
      <c r="C42" s="167" t="s">
        <v>1093</v>
      </c>
      <c r="D42" s="149" t="s">
        <v>1094</v>
      </c>
      <c r="E42" s="147" t="s">
        <v>386</v>
      </c>
      <c r="F42" s="150">
        <v>1.83</v>
      </c>
      <c r="G42" s="150" t="s">
        <v>950</v>
      </c>
      <c r="H42" s="144">
        <f t="shared" si="2"/>
        <v>22.87</v>
      </c>
      <c r="I42" s="145">
        <f t="shared" si="3"/>
        <v>8.5265826560286333E-4</v>
      </c>
      <c r="J42" s="146">
        <f>H42/$H$228</f>
        <v>6.534285714285714E-4</v>
      </c>
      <c r="K42" s="137">
        <f t="shared" si="1"/>
        <v>22.87</v>
      </c>
    </row>
    <row r="43" spans="1:11" x14ac:dyDescent="0.2">
      <c r="A43" s="147" t="s">
        <v>961</v>
      </c>
      <c r="B43" s="148" t="s">
        <v>25</v>
      </c>
      <c r="C43" s="167" t="s">
        <v>1095</v>
      </c>
      <c r="D43" s="149" t="s">
        <v>1096</v>
      </c>
      <c r="E43" s="147" t="s">
        <v>386</v>
      </c>
      <c r="F43" s="150">
        <v>0.12</v>
      </c>
      <c r="G43" s="150" t="s">
        <v>960</v>
      </c>
      <c r="H43" s="144">
        <f t="shared" si="2"/>
        <v>1.52</v>
      </c>
      <c r="I43" s="145">
        <f t="shared" si="3"/>
        <v>5.6669897845052567E-5</v>
      </c>
      <c r="J43" s="146">
        <f>H43/$H$228</f>
        <v>4.3428571428571431E-5</v>
      </c>
      <c r="K43" s="137">
        <f t="shared" si="1"/>
        <v>1.52</v>
      </c>
    </row>
    <row r="44" spans="1:11" x14ac:dyDescent="0.2">
      <c r="A44" s="147" t="s">
        <v>963</v>
      </c>
      <c r="B44" s="148" t="s">
        <v>25</v>
      </c>
      <c r="C44" s="167" t="s">
        <v>1097</v>
      </c>
      <c r="D44" s="149" t="s">
        <v>1098</v>
      </c>
      <c r="E44" s="147" t="s">
        <v>386</v>
      </c>
      <c r="F44" s="150">
        <v>3.17</v>
      </c>
      <c r="G44" s="150" t="s">
        <v>949</v>
      </c>
      <c r="H44" s="144">
        <f t="shared" si="2"/>
        <v>40.25</v>
      </c>
      <c r="I44" s="145">
        <f t="shared" si="3"/>
        <v>1.5006338080680039E-3</v>
      </c>
      <c r="J44" s="146">
        <f>H44/$H$228</f>
        <v>1.15E-3</v>
      </c>
      <c r="K44" s="137">
        <f t="shared" si="1"/>
        <v>40.25</v>
      </c>
    </row>
    <row r="45" spans="1:11" x14ac:dyDescent="0.2">
      <c r="A45" s="147" t="s">
        <v>967</v>
      </c>
      <c r="B45" s="148" t="s">
        <v>25</v>
      </c>
      <c r="C45" s="167" t="s">
        <v>1099</v>
      </c>
      <c r="D45" s="149" t="s">
        <v>1100</v>
      </c>
      <c r="E45" s="147" t="s">
        <v>386</v>
      </c>
      <c r="F45" s="150">
        <v>1.9</v>
      </c>
      <c r="G45" s="150" t="s">
        <v>951</v>
      </c>
      <c r="H45" s="144">
        <f t="shared" si="2"/>
        <v>24.33</v>
      </c>
      <c r="I45" s="145">
        <f t="shared" si="3"/>
        <v>9.070911937961374E-4</v>
      </c>
      <c r="J45" s="146">
        <f>H45/$H$228</f>
        <v>6.9514285714285706E-4</v>
      </c>
      <c r="K45" s="137">
        <f t="shared" si="1"/>
        <v>24.33</v>
      </c>
    </row>
    <row r="46" spans="1:11" x14ac:dyDescent="0.2">
      <c r="A46" s="147" t="s">
        <v>972</v>
      </c>
      <c r="B46" s="148" t="s">
        <v>25</v>
      </c>
      <c r="C46" s="167" t="s">
        <v>1101</v>
      </c>
      <c r="D46" s="149" t="s">
        <v>1102</v>
      </c>
      <c r="E46" s="147" t="s">
        <v>386</v>
      </c>
      <c r="F46" s="150">
        <v>0.49</v>
      </c>
      <c r="G46" s="150" t="s">
        <v>958</v>
      </c>
      <c r="H46" s="144">
        <f t="shared" si="2"/>
        <v>7.68</v>
      </c>
      <c r="I46" s="145">
        <f t="shared" si="3"/>
        <v>2.8633211542763401E-4</v>
      </c>
      <c r="J46" s="146">
        <f>H46/$H$228</f>
        <v>2.1942857142857143E-4</v>
      </c>
      <c r="K46" s="137">
        <f t="shared" si="1"/>
        <v>7.68</v>
      </c>
    </row>
    <row r="47" spans="1:11" x14ac:dyDescent="0.2">
      <c r="A47" s="147" t="s">
        <v>969</v>
      </c>
      <c r="B47" s="148" t="s">
        <v>25</v>
      </c>
      <c r="C47" s="167" t="s">
        <v>1103</v>
      </c>
      <c r="D47" s="149" t="s">
        <v>1104</v>
      </c>
      <c r="E47" s="147" t="s">
        <v>386</v>
      </c>
      <c r="F47" s="150">
        <v>0.24</v>
      </c>
      <c r="G47" s="150" t="s">
        <v>962</v>
      </c>
      <c r="H47" s="144">
        <f t="shared" si="2"/>
        <v>3.43</v>
      </c>
      <c r="I47" s="145">
        <f t="shared" si="3"/>
        <v>1.2788009842666469E-4</v>
      </c>
      <c r="J47" s="146">
        <f>H47/$H$228</f>
        <v>9.800000000000001E-5</v>
      </c>
      <c r="K47" s="137">
        <f t="shared" si="1"/>
        <v>3.43</v>
      </c>
    </row>
    <row r="48" spans="1:11" x14ac:dyDescent="0.2">
      <c r="A48" s="110"/>
      <c r="B48" s="115"/>
      <c r="C48" s="130"/>
      <c r="D48" s="131"/>
      <c r="E48" s="132"/>
      <c r="F48" s="133"/>
      <c r="G48" s="134"/>
      <c r="H48" s="135"/>
      <c r="I48" s="136"/>
      <c r="J48" s="136"/>
      <c r="K48" s="137">
        <f t="shared" si="1"/>
        <v>0</v>
      </c>
    </row>
    <row r="49" spans="1:11" x14ac:dyDescent="0.2">
      <c r="A49" s="110"/>
      <c r="B49" s="122"/>
      <c r="C49" s="123" t="s">
        <v>469</v>
      </c>
      <c r="D49" s="138"/>
      <c r="E49" s="139"/>
      <c r="F49" s="126"/>
      <c r="G49" s="127"/>
      <c r="H49" s="128">
        <f>SUM(H50:H58)</f>
        <v>5180.92</v>
      </c>
      <c r="I49" s="129">
        <f>SUM(I50:I58)</f>
        <v>0.19315934680486169</v>
      </c>
      <c r="J49" s="129">
        <f>SUM(J50:J58)</f>
        <v>0.14802628571428572</v>
      </c>
      <c r="K49" s="127">
        <f t="shared" si="1"/>
        <v>0</v>
      </c>
    </row>
    <row r="50" spans="1:11" x14ac:dyDescent="0.2">
      <c r="A50" s="140" t="s">
        <v>470</v>
      </c>
      <c r="B50" s="141" t="s">
        <v>25</v>
      </c>
      <c r="C50" s="142" t="s">
        <v>471</v>
      </c>
      <c r="D50" s="143" t="s">
        <v>472</v>
      </c>
      <c r="E50" s="140" t="s">
        <v>35</v>
      </c>
      <c r="F50" s="144">
        <v>4.22</v>
      </c>
      <c r="G50" s="144">
        <v>70</v>
      </c>
      <c r="H50" s="144">
        <f t="shared" ref="H50:H58" si="4">TRUNC(G50*F50,2)</f>
        <v>295.39999999999998</v>
      </c>
      <c r="I50" s="145">
        <f t="shared" ref="I50:I58" si="5">H50/$H$22</f>
        <v>1.101334725225561E-2</v>
      </c>
      <c r="J50" s="146">
        <f>H50/$H$228</f>
        <v>8.4399999999999996E-3</v>
      </c>
      <c r="K50" s="137">
        <f t="shared" si="1"/>
        <v>295.39999999999998</v>
      </c>
    </row>
    <row r="51" spans="1:11" x14ac:dyDescent="0.2">
      <c r="A51" s="140" t="s">
        <v>473</v>
      </c>
      <c r="B51" s="141" t="s">
        <v>25</v>
      </c>
      <c r="C51" s="142" t="s">
        <v>474</v>
      </c>
      <c r="D51" s="143" t="s">
        <v>475</v>
      </c>
      <c r="E51" s="140" t="s">
        <v>35</v>
      </c>
      <c r="F51" s="144">
        <v>12.69</v>
      </c>
      <c r="G51" s="144">
        <v>70</v>
      </c>
      <c r="H51" s="144">
        <f t="shared" si="4"/>
        <v>888.3</v>
      </c>
      <c r="I51" s="145">
        <f t="shared" si="5"/>
        <v>3.3118335694579074E-2</v>
      </c>
      <c r="J51" s="146">
        <f>H51/$H$228</f>
        <v>2.538E-2</v>
      </c>
      <c r="K51" s="137">
        <f t="shared" si="1"/>
        <v>888.3</v>
      </c>
    </row>
    <row r="52" spans="1:11" x14ac:dyDescent="0.2">
      <c r="A52" s="140"/>
      <c r="B52" s="141"/>
      <c r="C52" s="142" t="s">
        <v>476</v>
      </c>
      <c r="D52" s="143" t="s">
        <v>477</v>
      </c>
      <c r="E52" s="140" t="s">
        <v>35</v>
      </c>
      <c r="F52" s="144">
        <v>1.98</v>
      </c>
      <c r="G52" s="144">
        <v>52.5</v>
      </c>
      <c r="H52" s="144">
        <f t="shared" si="4"/>
        <v>103.95</v>
      </c>
      <c r="I52" s="145">
        <f t="shared" si="5"/>
        <v>3.8755499217060624E-3</v>
      </c>
      <c r="J52" s="146">
        <f>H52/$H$228</f>
        <v>2.97E-3</v>
      </c>
      <c r="K52" s="137">
        <f t="shared" si="1"/>
        <v>103.95</v>
      </c>
    </row>
    <row r="53" spans="1:11" x14ac:dyDescent="0.2">
      <c r="A53" s="140" t="s">
        <v>478</v>
      </c>
      <c r="B53" s="141" t="s">
        <v>25</v>
      </c>
      <c r="C53" s="142" t="s">
        <v>479</v>
      </c>
      <c r="D53" s="143" t="s">
        <v>480</v>
      </c>
      <c r="E53" s="140" t="s">
        <v>386</v>
      </c>
      <c r="F53" s="144">
        <v>1221.2</v>
      </c>
      <c r="G53" s="144">
        <v>0.57999999999999996</v>
      </c>
      <c r="H53" s="144">
        <f t="shared" si="4"/>
        <v>708.29</v>
      </c>
      <c r="I53" s="145">
        <f t="shared" si="5"/>
        <v>2.6407053910968606E-2</v>
      </c>
      <c r="J53" s="146">
        <f>H53/$H$228</f>
        <v>2.0236857142857143E-2</v>
      </c>
      <c r="K53" s="137">
        <f t="shared" si="1"/>
        <v>708.29</v>
      </c>
    </row>
    <row r="54" spans="1:11" x14ac:dyDescent="0.2">
      <c r="A54" s="140" t="s">
        <v>481</v>
      </c>
      <c r="B54" s="141" t="s">
        <v>25</v>
      </c>
      <c r="C54" s="142" t="s">
        <v>482</v>
      </c>
      <c r="D54" s="143" t="s">
        <v>483</v>
      </c>
      <c r="E54" s="140" t="s">
        <v>386</v>
      </c>
      <c r="F54" s="144">
        <v>4595.33</v>
      </c>
      <c r="G54" s="144">
        <v>0.46</v>
      </c>
      <c r="H54" s="144">
        <f t="shared" si="4"/>
        <v>2113.85</v>
      </c>
      <c r="I54" s="145">
        <f t="shared" si="5"/>
        <v>7.8810304973529186E-2</v>
      </c>
      <c r="J54" s="146">
        <f>H54/$H$228</f>
        <v>6.0395714285714282E-2</v>
      </c>
      <c r="K54" s="137">
        <f t="shared" si="1"/>
        <v>2113.85</v>
      </c>
    </row>
    <row r="55" spans="1:11" ht="25.5" x14ac:dyDescent="0.2">
      <c r="A55" s="140" t="s">
        <v>485</v>
      </c>
      <c r="B55" s="141" t="s">
        <v>25</v>
      </c>
      <c r="C55" s="142" t="s">
        <v>486</v>
      </c>
      <c r="D55" s="143" t="s">
        <v>487</v>
      </c>
      <c r="E55" s="140" t="s">
        <v>35</v>
      </c>
      <c r="F55" s="144">
        <v>0.28000000000000003</v>
      </c>
      <c r="G55" s="144" t="s">
        <v>488</v>
      </c>
      <c r="H55" s="144">
        <f t="shared" si="4"/>
        <v>25.91</v>
      </c>
      <c r="I55" s="145">
        <f t="shared" si="5"/>
        <v>9.6599806129296845E-4</v>
      </c>
      <c r="J55" s="146">
        <f>H55/$H$228</f>
        <v>7.4028571428571427E-4</v>
      </c>
      <c r="K55" s="137">
        <f t="shared" si="1"/>
        <v>25.91</v>
      </c>
    </row>
    <row r="56" spans="1:11" x14ac:dyDescent="0.2">
      <c r="A56" s="140" t="s">
        <v>489</v>
      </c>
      <c r="B56" s="141" t="s">
        <v>25</v>
      </c>
      <c r="C56" s="142" t="s">
        <v>490</v>
      </c>
      <c r="D56" s="143" t="s">
        <v>491</v>
      </c>
      <c r="E56" s="140" t="s">
        <v>35</v>
      </c>
      <c r="F56" s="144">
        <v>2.4300000000000002</v>
      </c>
      <c r="G56" s="144" t="s">
        <v>492</v>
      </c>
      <c r="H56" s="144">
        <f t="shared" si="4"/>
        <v>176.17</v>
      </c>
      <c r="I56" s="145">
        <f t="shared" si="5"/>
        <v>6.5681157258966512E-3</v>
      </c>
      <c r="J56" s="146">
        <f>H56/$H$228</f>
        <v>5.0334285714285706E-3</v>
      </c>
      <c r="K56" s="137">
        <f t="shared" si="1"/>
        <v>176.17</v>
      </c>
    </row>
    <row r="57" spans="1:11" x14ac:dyDescent="0.2">
      <c r="A57" s="140"/>
      <c r="B57" s="141"/>
      <c r="C57" s="142" t="s">
        <v>493</v>
      </c>
      <c r="D57" s="143" t="s">
        <v>494</v>
      </c>
      <c r="E57" s="140" t="s">
        <v>35</v>
      </c>
      <c r="F57" s="144">
        <v>1.24</v>
      </c>
      <c r="G57" s="144">
        <v>75.5</v>
      </c>
      <c r="H57" s="144">
        <f t="shared" si="4"/>
        <v>93.62</v>
      </c>
      <c r="I57" s="145">
        <f t="shared" si="5"/>
        <v>3.4904183133248829E-3</v>
      </c>
      <c r="J57" s="146">
        <f>H57/$H$228</f>
        <v>2.6748571428571429E-3</v>
      </c>
      <c r="K57" s="137">
        <f t="shared" si="1"/>
        <v>93.62</v>
      </c>
    </row>
    <row r="58" spans="1:11" ht="25.5" x14ac:dyDescent="0.2">
      <c r="A58" s="147" t="s">
        <v>495</v>
      </c>
      <c r="B58" s="148" t="s">
        <v>25</v>
      </c>
      <c r="C58" s="142" t="s">
        <v>496</v>
      </c>
      <c r="D58" s="149" t="s">
        <v>497</v>
      </c>
      <c r="E58" s="147" t="s">
        <v>35</v>
      </c>
      <c r="F58" s="150">
        <v>10.23</v>
      </c>
      <c r="G58" s="150" t="s">
        <v>498</v>
      </c>
      <c r="H58" s="144">
        <f t="shared" si="4"/>
        <v>775.43</v>
      </c>
      <c r="I58" s="145">
        <f t="shared" si="5"/>
        <v>2.8910222951308625E-2</v>
      </c>
      <c r="J58" s="146">
        <f>H58/$H$228</f>
        <v>2.2155142857142856E-2</v>
      </c>
      <c r="K58" s="137">
        <f t="shared" si="1"/>
        <v>775.43</v>
      </c>
    </row>
    <row r="59" spans="1:11" x14ac:dyDescent="0.2">
      <c r="C59" s="151"/>
      <c r="D59" s="152"/>
      <c r="E59" s="153"/>
      <c r="F59" s="154"/>
      <c r="G59" s="155"/>
      <c r="H59" s="156"/>
      <c r="I59" s="137"/>
      <c r="J59" s="130"/>
      <c r="K59" s="137">
        <f t="shared" si="1"/>
        <v>0</v>
      </c>
    </row>
    <row r="60" spans="1:11" x14ac:dyDescent="0.2">
      <c r="A60" s="110"/>
      <c r="B60" s="122"/>
      <c r="C60" s="123" t="s">
        <v>499</v>
      </c>
      <c r="D60" s="138"/>
      <c r="E60" s="139"/>
      <c r="F60" s="126"/>
      <c r="G60" s="127"/>
      <c r="H60" s="128">
        <f>SUM(H61:H69)</f>
        <v>2978.37</v>
      </c>
      <c r="I60" s="129">
        <f>SUM(I61:I69)</f>
        <v>0.11104205502945343</v>
      </c>
      <c r="J60" s="129">
        <f>SUM(J61:J69)</f>
        <v>8.5096285714285708E-2</v>
      </c>
      <c r="K60" s="127">
        <f t="shared" si="1"/>
        <v>0</v>
      </c>
    </row>
    <row r="61" spans="1:11" s="157" customFormat="1" x14ac:dyDescent="0.2">
      <c r="A61" s="140" t="s">
        <v>500</v>
      </c>
      <c r="B61" s="141" t="s">
        <v>25</v>
      </c>
      <c r="C61" s="142" t="s">
        <v>501</v>
      </c>
      <c r="D61" s="143" t="s">
        <v>502</v>
      </c>
      <c r="E61" s="140" t="s">
        <v>58</v>
      </c>
      <c r="F61" s="144">
        <v>123.91</v>
      </c>
      <c r="G61" s="144" t="s">
        <v>1110</v>
      </c>
      <c r="H61" s="144">
        <f t="shared" ref="H61:H69" si="6">TRUNC(G61*F61,2)</f>
        <v>1158.55</v>
      </c>
      <c r="I61" s="145">
        <f t="shared" ref="I61:I65" si="7">H61/$H$22</f>
        <v>4.3194019834464241E-2</v>
      </c>
      <c r="J61" s="146">
        <f>H61/$H$228</f>
        <v>3.3101428571428573E-2</v>
      </c>
      <c r="K61" s="137">
        <f t="shared" si="1"/>
        <v>1158.55</v>
      </c>
    </row>
    <row r="62" spans="1:11" s="157" customFormat="1" ht="25.5" x14ac:dyDescent="0.2">
      <c r="A62" s="140"/>
      <c r="B62" s="141"/>
      <c r="C62" s="142" t="s">
        <v>503</v>
      </c>
      <c r="D62" s="143" t="s">
        <v>505</v>
      </c>
      <c r="E62" s="140" t="s">
        <v>23</v>
      </c>
      <c r="F62" s="144">
        <v>0.11</v>
      </c>
      <c r="G62" s="144" t="s">
        <v>506</v>
      </c>
      <c r="H62" s="144">
        <f t="shared" si="6"/>
        <v>2.98</v>
      </c>
      <c r="I62" s="145">
        <f t="shared" si="7"/>
        <v>1.1110282603832675E-4</v>
      </c>
      <c r="J62" s="146">
        <f>H62/$H$228</f>
        <v>8.5142857142857145E-5</v>
      </c>
      <c r="K62" s="137">
        <f t="shared" si="1"/>
        <v>2.98</v>
      </c>
    </row>
    <row r="63" spans="1:11" ht="25.5" x14ac:dyDescent="0.2">
      <c r="A63" s="140" t="s">
        <v>507</v>
      </c>
      <c r="B63" s="141" t="s">
        <v>25</v>
      </c>
      <c r="C63" s="142" t="s">
        <v>504</v>
      </c>
      <c r="D63" s="143" t="s">
        <v>509</v>
      </c>
      <c r="E63" s="140" t="s">
        <v>58</v>
      </c>
      <c r="F63" s="144">
        <v>33.340000000000003</v>
      </c>
      <c r="G63" s="144">
        <v>5.91</v>
      </c>
      <c r="H63" s="144">
        <f t="shared" si="6"/>
        <v>197.03</v>
      </c>
      <c r="I63" s="145">
        <f t="shared" si="7"/>
        <v>7.3458355081649392E-3</v>
      </c>
      <c r="J63" s="146">
        <f>H63/$H$228</f>
        <v>5.6294285714285717E-3</v>
      </c>
      <c r="K63" s="137">
        <f t="shared" si="1"/>
        <v>197.03</v>
      </c>
    </row>
    <row r="64" spans="1:11" ht="25.5" x14ac:dyDescent="0.2">
      <c r="A64" s="140" t="s">
        <v>510</v>
      </c>
      <c r="B64" s="141" t="s">
        <v>25</v>
      </c>
      <c r="C64" s="142" t="s">
        <v>508</v>
      </c>
      <c r="D64" s="143" t="s">
        <v>512</v>
      </c>
      <c r="E64" s="140" t="s">
        <v>58</v>
      </c>
      <c r="F64" s="144">
        <v>208.55</v>
      </c>
      <c r="G64" s="144" t="s">
        <v>1111</v>
      </c>
      <c r="H64" s="144">
        <f t="shared" si="6"/>
        <v>371.21</v>
      </c>
      <c r="I64" s="145">
        <f t="shared" si="7"/>
        <v>1.3839758407277606E-2</v>
      </c>
      <c r="J64" s="146">
        <f>H64/$H$228</f>
        <v>1.0605999999999999E-2</v>
      </c>
      <c r="K64" s="137">
        <f t="shared" si="1"/>
        <v>371.21</v>
      </c>
    </row>
    <row r="65" spans="1:11" ht="25.5" x14ac:dyDescent="0.2">
      <c r="A65" s="140" t="s">
        <v>513</v>
      </c>
      <c r="B65" s="141" t="s">
        <v>25</v>
      </c>
      <c r="C65" s="142" t="s">
        <v>511</v>
      </c>
      <c r="D65" s="143" t="s">
        <v>974</v>
      </c>
      <c r="E65" s="140" t="s">
        <v>58</v>
      </c>
      <c r="F65" s="144">
        <v>0.62</v>
      </c>
      <c r="G65" s="144">
        <v>1.53</v>
      </c>
      <c r="H65" s="144">
        <f t="shared" si="6"/>
        <v>0.94</v>
      </c>
      <c r="I65" s="145">
        <f t="shared" si="7"/>
        <v>3.5045857877861455E-5</v>
      </c>
      <c r="J65" s="146">
        <f>H65/$H$228</f>
        <v>2.6857142857142857E-5</v>
      </c>
      <c r="K65" s="137">
        <f t="shared" si="1"/>
        <v>0.94</v>
      </c>
    </row>
    <row r="66" spans="1:11" ht="25.5" x14ac:dyDescent="0.2">
      <c r="A66" s="140" t="s">
        <v>513</v>
      </c>
      <c r="B66" s="141" t="s">
        <v>25</v>
      </c>
      <c r="C66" s="142" t="s">
        <v>514</v>
      </c>
      <c r="D66" s="143" t="s">
        <v>515</v>
      </c>
      <c r="E66" s="140" t="s">
        <v>58</v>
      </c>
      <c r="F66" s="144">
        <v>24.13</v>
      </c>
      <c r="G66" s="144">
        <v>2.12</v>
      </c>
      <c r="H66" s="144">
        <f t="shared" si="6"/>
        <v>51.15</v>
      </c>
      <c r="I66" s="145">
        <f t="shared" ref="I66" si="8">H66/$H$22</f>
        <v>1.9070166281410781E-3</v>
      </c>
      <c r="J66" s="146">
        <f>H66/$H$228</f>
        <v>1.4614285714285714E-3</v>
      </c>
      <c r="K66" s="137">
        <f t="shared" si="1"/>
        <v>51.15</v>
      </c>
    </row>
    <row r="67" spans="1:11" ht="25.5" x14ac:dyDescent="0.2">
      <c r="A67" s="140" t="s">
        <v>517</v>
      </c>
      <c r="B67" s="141" t="s">
        <v>25</v>
      </c>
      <c r="C67" s="142" t="s">
        <v>518</v>
      </c>
      <c r="D67" s="143" t="s">
        <v>519</v>
      </c>
      <c r="E67" s="140" t="s">
        <v>58</v>
      </c>
      <c r="F67" s="144">
        <v>1.1399999999999999</v>
      </c>
      <c r="G67" s="144" t="s">
        <v>520</v>
      </c>
      <c r="H67" s="144">
        <f t="shared" si="6"/>
        <v>9.49</v>
      </c>
      <c r="I67" s="145">
        <f>H67/$H$22</f>
        <v>3.5381403325628215E-4</v>
      </c>
      <c r="J67" s="146">
        <f>H67/$H$228</f>
        <v>2.7114285714285717E-4</v>
      </c>
      <c r="K67" s="137">
        <f t="shared" si="1"/>
        <v>9.49</v>
      </c>
    </row>
    <row r="68" spans="1:11" ht="25.5" x14ac:dyDescent="0.2">
      <c r="A68" s="147" t="s">
        <v>521</v>
      </c>
      <c r="B68" s="148" t="s">
        <v>25</v>
      </c>
      <c r="C68" s="142" t="s">
        <v>522</v>
      </c>
      <c r="D68" s="149" t="s">
        <v>523</v>
      </c>
      <c r="E68" s="147" t="s">
        <v>58</v>
      </c>
      <c r="F68" s="150">
        <v>25.86</v>
      </c>
      <c r="G68" s="150" t="s">
        <v>941</v>
      </c>
      <c r="H68" s="144">
        <f t="shared" si="6"/>
        <v>314.97000000000003</v>
      </c>
      <c r="I68" s="145">
        <f>H68/$H$22</f>
        <v>1.1742972187010665E-2</v>
      </c>
      <c r="J68" s="146">
        <f>H68/$H$228</f>
        <v>8.9991428571428583E-3</v>
      </c>
      <c r="K68" s="137">
        <f t="shared" si="1"/>
        <v>314.97000000000003</v>
      </c>
    </row>
    <row r="69" spans="1:11" s="157" customFormat="1" ht="25.5" x14ac:dyDescent="0.2">
      <c r="A69" s="147" t="s">
        <v>525</v>
      </c>
      <c r="B69" s="148" t="s">
        <v>25</v>
      </c>
      <c r="C69" s="142" t="s">
        <v>524</v>
      </c>
      <c r="D69" s="149" t="s">
        <v>526</v>
      </c>
      <c r="E69" s="147" t="s">
        <v>58</v>
      </c>
      <c r="F69" s="150">
        <v>44.11</v>
      </c>
      <c r="G69" s="150" t="s">
        <v>1109</v>
      </c>
      <c r="H69" s="144">
        <f t="shared" si="6"/>
        <v>872.05</v>
      </c>
      <c r="I69" s="145">
        <f>H69/$H$22</f>
        <v>3.2512489747222428E-2</v>
      </c>
      <c r="J69" s="146">
        <f>H69/$H$228</f>
        <v>2.4915714285714284E-2</v>
      </c>
      <c r="K69" s="137">
        <f t="shared" si="1"/>
        <v>872.05</v>
      </c>
    </row>
    <row r="70" spans="1:11" x14ac:dyDescent="0.2">
      <c r="C70" s="151"/>
      <c r="D70" s="152"/>
      <c r="E70" s="153"/>
      <c r="F70" s="154"/>
      <c r="G70" s="155"/>
      <c r="H70" s="156"/>
      <c r="I70" s="137"/>
      <c r="J70" s="130"/>
      <c r="K70" s="137">
        <f t="shared" si="1"/>
        <v>0</v>
      </c>
    </row>
    <row r="71" spans="1:11" x14ac:dyDescent="0.2">
      <c r="A71" s="110"/>
      <c r="B71" s="122"/>
      <c r="C71" s="123" t="s">
        <v>527</v>
      </c>
      <c r="D71" s="124"/>
      <c r="E71" s="125"/>
      <c r="F71" s="126"/>
      <c r="G71" s="127"/>
      <c r="H71" s="128">
        <f>SUM(H72:H81)</f>
        <v>4762.22</v>
      </c>
      <c r="I71" s="129">
        <f>SUM(I72:I81)</f>
        <v>0.17754902691820149</v>
      </c>
      <c r="J71" s="129">
        <f>SUM(J72:J81)</f>
        <v>0.13606342857142859</v>
      </c>
      <c r="K71" s="127">
        <f t="shared" si="1"/>
        <v>0</v>
      </c>
    </row>
    <row r="72" spans="1:11" ht="38.25" x14ac:dyDescent="0.2">
      <c r="A72" s="140" t="s">
        <v>528</v>
      </c>
      <c r="B72" s="141" t="s">
        <v>25</v>
      </c>
      <c r="C72" s="142" t="s">
        <v>529</v>
      </c>
      <c r="D72" s="143" t="s">
        <v>530</v>
      </c>
      <c r="E72" s="140" t="s">
        <v>531</v>
      </c>
      <c r="F72" s="144">
        <v>3</v>
      </c>
      <c r="G72" s="144" t="s">
        <v>532</v>
      </c>
      <c r="H72" s="144">
        <f t="shared" ref="H72:H81" si="9">TRUNC(G72*F72,2)</f>
        <v>202.56</v>
      </c>
      <c r="I72" s="145">
        <f t="shared" ref="I72:I82" si="10">H72/$H$22</f>
        <v>7.5520095444038477E-3</v>
      </c>
      <c r="J72" s="146">
        <f>H72/$H$228</f>
        <v>5.7874285714285718E-3</v>
      </c>
      <c r="K72" s="137">
        <f t="shared" si="1"/>
        <v>202.56</v>
      </c>
    </row>
    <row r="73" spans="1:11" ht="25.5" x14ac:dyDescent="0.2">
      <c r="A73" s="140" t="s">
        <v>533</v>
      </c>
      <c r="B73" s="141" t="s">
        <v>25</v>
      </c>
      <c r="C73" s="142" t="s">
        <v>534</v>
      </c>
      <c r="D73" s="143" t="s">
        <v>535</v>
      </c>
      <c r="E73" s="140" t="s">
        <v>536</v>
      </c>
      <c r="F73" s="144">
        <v>15</v>
      </c>
      <c r="G73" s="144">
        <v>26.84</v>
      </c>
      <c r="H73" s="144">
        <f t="shared" si="9"/>
        <v>402.6</v>
      </c>
      <c r="I73" s="145">
        <f t="shared" si="10"/>
        <v>1.5010066363433003E-2</v>
      </c>
      <c r="J73" s="146">
        <f>H73/$H$228</f>
        <v>1.1502857142857143E-2</v>
      </c>
      <c r="K73" s="137">
        <f t="shared" si="1"/>
        <v>402.6</v>
      </c>
    </row>
    <row r="74" spans="1:11" ht="38.25" x14ac:dyDescent="0.2">
      <c r="A74" s="140"/>
      <c r="B74" s="141"/>
      <c r="C74" s="142" t="s">
        <v>537</v>
      </c>
      <c r="D74" s="143" t="s">
        <v>540</v>
      </c>
      <c r="E74" s="140" t="s">
        <v>538</v>
      </c>
      <c r="F74" s="144">
        <v>3</v>
      </c>
      <c r="G74" s="144">
        <v>29.92</v>
      </c>
      <c r="H74" s="144">
        <f t="shared" si="9"/>
        <v>89.76</v>
      </c>
      <c r="I74" s="145">
        <f t="shared" si="10"/>
        <v>3.3465065990604731E-3</v>
      </c>
      <c r="J74" s="146">
        <f>H74/$H$228</f>
        <v>2.5645714285714286E-3</v>
      </c>
      <c r="K74" s="137">
        <f t="shared" si="1"/>
        <v>89.76</v>
      </c>
    </row>
    <row r="75" spans="1:11" x14ac:dyDescent="0.2">
      <c r="A75" s="140" t="s">
        <v>542</v>
      </c>
      <c r="B75" s="141" t="s">
        <v>25</v>
      </c>
      <c r="C75" s="142" t="s">
        <v>539</v>
      </c>
      <c r="D75" s="143" t="s">
        <v>544</v>
      </c>
      <c r="E75" s="140" t="s">
        <v>536</v>
      </c>
      <c r="F75" s="144">
        <v>3</v>
      </c>
      <c r="G75" s="144">
        <v>546.4</v>
      </c>
      <c r="H75" s="144">
        <f t="shared" si="9"/>
        <v>1639.2</v>
      </c>
      <c r="I75" s="145">
        <f t="shared" si="10"/>
        <v>6.1114010886585642E-2</v>
      </c>
      <c r="J75" s="146">
        <f>H75/$H$228</f>
        <v>4.6834285714285717E-2</v>
      </c>
      <c r="K75" s="137">
        <f t="shared" si="1"/>
        <v>1639.2</v>
      </c>
    </row>
    <row r="76" spans="1:11" x14ac:dyDescent="0.2">
      <c r="A76" s="140"/>
      <c r="B76" s="141"/>
      <c r="C76" s="142" t="s">
        <v>541</v>
      </c>
      <c r="D76" s="143" t="s">
        <v>546</v>
      </c>
      <c r="E76" s="140" t="s">
        <v>536</v>
      </c>
      <c r="F76" s="144">
        <v>1</v>
      </c>
      <c r="G76" s="144">
        <v>227.67</v>
      </c>
      <c r="H76" s="144">
        <f t="shared" si="9"/>
        <v>227.67</v>
      </c>
      <c r="I76" s="145">
        <f t="shared" si="10"/>
        <v>8.488181343673103E-3</v>
      </c>
      <c r="J76" s="146">
        <f>H76/$H$228</f>
        <v>6.5048571428571421E-3</v>
      </c>
      <c r="K76" s="137">
        <f t="shared" ref="K76:K139" si="11">TRUNC(F76*G76,2)</f>
        <v>227.67</v>
      </c>
    </row>
    <row r="77" spans="1:11" x14ac:dyDescent="0.2">
      <c r="A77" s="140"/>
      <c r="B77" s="141"/>
      <c r="C77" s="142" t="s">
        <v>543</v>
      </c>
      <c r="D77" s="143" t="s">
        <v>548</v>
      </c>
      <c r="E77" s="140" t="s">
        <v>536</v>
      </c>
      <c r="F77" s="144">
        <v>1</v>
      </c>
      <c r="G77" s="144">
        <v>142.29</v>
      </c>
      <c r="H77" s="144">
        <f t="shared" si="9"/>
        <v>142.29</v>
      </c>
      <c r="I77" s="145">
        <f t="shared" si="10"/>
        <v>5.3049735291924539E-3</v>
      </c>
      <c r="J77" s="146">
        <f>H77/$H$228</f>
        <v>4.0654285714285714E-3</v>
      </c>
      <c r="K77" s="137">
        <f t="shared" si="11"/>
        <v>142.29</v>
      </c>
    </row>
    <row r="78" spans="1:11" x14ac:dyDescent="0.2">
      <c r="A78" s="140"/>
      <c r="B78" s="141"/>
      <c r="C78" s="142" t="s">
        <v>545</v>
      </c>
      <c r="D78" s="143" t="s">
        <v>550</v>
      </c>
      <c r="E78" s="140" t="s">
        <v>386</v>
      </c>
      <c r="F78" s="144">
        <v>7.06</v>
      </c>
      <c r="G78" s="144" t="s">
        <v>551</v>
      </c>
      <c r="H78" s="144">
        <f t="shared" si="9"/>
        <v>59.79</v>
      </c>
      <c r="I78" s="145">
        <f t="shared" si="10"/>
        <v>2.2291402579971663E-3</v>
      </c>
      <c r="J78" s="146">
        <f>H78/$H$228</f>
        <v>1.7082857142857143E-3</v>
      </c>
      <c r="K78" s="137">
        <f t="shared" si="11"/>
        <v>59.79</v>
      </c>
    </row>
    <row r="79" spans="1:11" ht="25.5" x14ac:dyDescent="0.2">
      <c r="A79" s="140" t="s">
        <v>552</v>
      </c>
      <c r="B79" s="141" t="s">
        <v>25</v>
      </c>
      <c r="C79" s="142" t="s">
        <v>547</v>
      </c>
      <c r="D79" s="143" t="s">
        <v>1033</v>
      </c>
      <c r="E79" s="140" t="s">
        <v>536</v>
      </c>
      <c r="F79" s="144">
        <v>3</v>
      </c>
      <c r="G79" s="144">
        <v>203.4</v>
      </c>
      <c r="H79" s="144">
        <f t="shared" si="9"/>
        <v>610.20000000000005</v>
      </c>
      <c r="I79" s="145">
        <f t="shared" si="10"/>
        <v>2.2749981358586236E-2</v>
      </c>
      <c r="J79" s="146">
        <f>H79/$H$228</f>
        <v>1.7434285714285715E-2</v>
      </c>
      <c r="K79" s="137">
        <f t="shared" si="11"/>
        <v>610.20000000000005</v>
      </c>
    </row>
    <row r="80" spans="1:11" ht="25.5" x14ac:dyDescent="0.2">
      <c r="A80" s="140" t="s">
        <v>554</v>
      </c>
      <c r="B80" s="141" t="s">
        <v>25</v>
      </c>
      <c r="C80" s="142" t="s">
        <v>549</v>
      </c>
      <c r="D80" s="143" t="s">
        <v>1112</v>
      </c>
      <c r="E80" s="140" t="s">
        <v>536</v>
      </c>
      <c r="F80" s="144">
        <v>2</v>
      </c>
      <c r="G80" s="144">
        <v>497.97</v>
      </c>
      <c r="H80" s="144">
        <f t="shared" si="9"/>
        <v>995.94</v>
      </c>
      <c r="I80" s="145">
        <f t="shared" si="10"/>
        <v>3.7131459249869513E-2</v>
      </c>
      <c r="J80" s="146">
        <f>H80/$H$228</f>
        <v>2.8455428571428572E-2</v>
      </c>
      <c r="K80" s="137">
        <f t="shared" si="11"/>
        <v>995.94</v>
      </c>
    </row>
    <row r="81" spans="1:11" x14ac:dyDescent="0.2">
      <c r="A81" s="140"/>
      <c r="B81" s="141"/>
      <c r="C81" s="142" t="s">
        <v>553</v>
      </c>
      <c r="D81" s="143" t="s">
        <v>555</v>
      </c>
      <c r="E81" s="140" t="s">
        <v>23</v>
      </c>
      <c r="F81" s="144">
        <v>3.53</v>
      </c>
      <c r="G81" s="144" t="s">
        <v>556</v>
      </c>
      <c r="H81" s="144">
        <f t="shared" si="9"/>
        <v>392.21</v>
      </c>
      <c r="I81" s="145">
        <f t="shared" si="10"/>
        <v>1.4622697785400044E-2</v>
      </c>
      <c r="J81" s="146">
        <f>H81/$H$228</f>
        <v>1.1205999999999999E-2</v>
      </c>
      <c r="K81" s="137">
        <f t="shared" si="11"/>
        <v>392.21</v>
      </c>
    </row>
    <row r="82" spans="1:11" x14ac:dyDescent="0.2">
      <c r="C82" s="151"/>
      <c r="D82" s="152"/>
      <c r="E82" s="153"/>
      <c r="F82" s="154"/>
      <c r="G82" s="155"/>
      <c r="H82" s="156"/>
      <c r="I82" s="137">
        <f t="shared" si="10"/>
        <v>0</v>
      </c>
      <c r="J82" s="130">
        <f>H82/$H$228</f>
        <v>0</v>
      </c>
      <c r="K82" s="137">
        <f t="shared" si="11"/>
        <v>0</v>
      </c>
    </row>
    <row r="83" spans="1:11" x14ac:dyDescent="0.2">
      <c r="A83" s="110"/>
      <c r="B83" s="122"/>
      <c r="C83" s="123" t="s">
        <v>557</v>
      </c>
      <c r="D83" s="124"/>
      <c r="E83" s="125"/>
      <c r="F83" s="126"/>
      <c r="G83" s="127"/>
      <c r="H83" s="128">
        <f>SUM(H84:H163)</f>
        <v>4025.5399999999991</v>
      </c>
      <c r="I83" s="129">
        <f>SUM(I84:I163)</f>
        <v>0.15008351353366642</v>
      </c>
      <c r="J83" s="129">
        <f>SUM(J84:J163)</f>
        <v>0.11501542857142859</v>
      </c>
      <c r="K83" s="127">
        <f t="shared" si="11"/>
        <v>0</v>
      </c>
    </row>
    <row r="84" spans="1:11" s="157" customFormat="1" ht="25.5" x14ac:dyDescent="0.2">
      <c r="A84" s="140" t="s">
        <v>558</v>
      </c>
      <c r="B84" s="141" t="s">
        <v>25</v>
      </c>
      <c r="C84" s="142" t="s">
        <v>559</v>
      </c>
      <c r="D84" s="143" t="s">
        <v>975</v>
      </c>
      <c r="E84" s="140" t="s">
        <v>536</v>
      </c>
      <c r="F84" s="144">
        <v>1</v>
      </c>
      <c r="G84" s="144" t="s">
        <v>560</v>
      </c>
      <c r="H84" s="144">
        <f t="shared" ref="H84:H115" si="12">TRUNC(G84*F84,2)</f>
        <v>8.48</v>
      </c>
      <c r="I84" s="145">
        <f t="shared" ref="I84:I147" si="13">H84/$H$22</f>
        <v>3.1615837745134593E-4</v>
      </c>
      <c r="J84" s="146">
        <f t="shared" ref="J84:J115" si="14">H84/$H$228</f>
        <v>2.422857142857143E-4</v>
      </c>
      <c r="K84" s="137">
        <f t="shared" si="11"/>
        <v>8.48</v>
      </c>
    </row>
    <row r="85" spans="1:11" s="157" customFormat="1" x14ac:dyDescent="0.2">
      <c r="A85" s="140" t="s">
        <v>561</v>
      </c>
      <c r="B85" s="141" t="s">
        <v>25</v>
      </c>
      <c r="C85" s="142" t="s">
        <v>562</v>
      </c>
      <c r="D85" s="143" t="s">
        <v>976</v>
      </c>
      <c r="E85" s="140" t="s">
        <v>536</v>
      </c>
      <c r="F85" s="144">
        <v>2</v>
      </c>
      <c r="G85" s="144" t="s">
        <v>563</v>
      </c>
      <c r="H85" s="144">
        <f t="shared" si="12"/>
        <v>1.34</v>
      </c>
      <c r="I85" s="145">
        <f t="shared" si="13"/>
        <v>4.9958988889717398E-5</v>
      </c>
      <c r="J85" s="146">
        <f t="shared" si="14"/>
        <v>3.8285714285714286E-5</v>
      </c>
      <c r="K85" s="137">
        <f t="shared" si="11"/>
        <v>1.34</v>
      </c>
    </row>
    <row r="86" spans="1:11" s="157" customFormat="1" ht="25.5" x14ac:dyDescent="0.2">
      <c r="A86" s="140" t="s">
        <v>564</v>
      </c>
      <c r="B86" s="141" t="s">
        <v>25</v>
      </c>
      <c r="C86" s="142" t="s">
        <v>565</v>
      </c>
      <c r="D86" s="143" t="s">
        <v>977</v>
      </c>
      <c r="E86" s="140" t="s">
        <v>536</v>
      </c>
      <c r="F86" s="144">
        <v>3</v>
      </c>
      <c r="G86" s="144" t="s">
        <v>566</v>
      </c>
      <c r="H86" s="144">
        <f t="shared" si="12"/>
        <v>16.02</v>
      </c>
      <c r="I86" s="145">
        <f t="shared" si="13"/>
        <v>5.972708970248304E-4</v>
      </c>
      <c r="J86" s="146">
        <f t="shared" si="14"/>
        <v>4.5771428571428569E-4</v>
      </c>
      <c r="K86" s="137">
        <f t="shared" si="11"/>
        <v>16.02</v>
      </c>
    </row>
    <row r="87" spans="1:11" s="157" customFormat="1" ht="25.5" x14ac:dyDescent="0.2">
      <c r="A87" s="140"/>
      <c r="B87" s="141"/>
      <c r="C87" s="142" t="s">
        <v>567</v>
      </c>
      <c r="D87" s="143" t="s">
        <v>978</v>
      </c>
      <c r="E87" s="140" t="s">
        <v>536</v>
      </c>
      <c r="F87" s="144">
        <v>9</v>
      </c>
      <c r="G87" s="144" t="s">
        <v>568</v>
      </c>
      <c r="H87" s="144">
        <f t="shared" si="12"/>
        <v>76.14</v>
      </c>
      <c r="I87" s="145">
        <f t="shared" si="13"/>
        <v>2.8387144881067781E-3</v>
      </c>
      <c r="J87" s="146">
        <f t="shared" si="14"/>
        <v>2.1754285714285716E-3</v>
      </c>
      <c r="K87" s="137">
        <f t="shared" si="11"/>
        <v>76.14</v>
      </c>
    </row>
    <row r="88" spans="1:11" s="157" customFormat="1" x14ac:dyDescent="0.2">
      <c r="A88" s="140"/>
      <c r="B88" s="141"/>
      <c r="C88" s="142" t="s">
        <v>569</v>
      </c>
      <c r="D88" s="143" t="s">
        <v>979</v>
      </c>
      <c r="E88" s="140" t="s">
        <v>536</v>
      </c>
      <c r="F88" s="144">
        <v>2</v>
      </c>
      <c r="G88" s="144" t="s">
        <v>570</v>
      </c>
      <c r="H88" s="144">
        <f t="shared" si="12"/>
        <v>19.04</v>
      </c>
      <c r="I88" s="145">
        <f t="shared" si="13"/>
        <v>7.0986503616434263E-4</v>
      </c>
      <c r="J88" s="146">
        <f t="shared" si="14"/>
        <v>5.44E-4</v>
      </c>
      <c r="K88" s="137">
        <f t="shared" si="11"/>
        <v>19.04</v>
      </c>
    </row>
    <row r="89" spans="1:11" s="157" customFormat="1" x14ac:dyDescent="0.2">
      <c r="A89" s="140"/>
      <c r="B89" s="141"/>
      <c r="C89" s="142" t="s">
        <v>571</v>
      </c>
      <c r="D89" s="143" t="s">
        <v>980</v>
      </c>
      <c r="E89" s="140" t="s">
        <v>536</v>
      </c>
      <c r="F89" s="144">
        <v>2</v>
      </c>
      <c r="G89" s="144" t="s">
        <v>572</v>
      </c>
      <c r="H89" s="144">
        <f t="shared" si="12"/>
        <v>29.12</v>
      </c>
      <c r="I89" s="145">
        <f t="shared" si="13"/>
        <v>1.0856759376631124E-3</v>
      </c>
      <c r="J89" s="146">
        <f t="shared" si="14"/>
        <v>8.3200000000000006E-4</v>
      </c>
      <c r="K89" s="137">
        <f t="shared" si="11"/>
        <v>29.12</v>
      </c>
    </row>
    <row r="90" spans="1:11" s="157" customFormat="1" ht="25.5" x14ac:dyDescent="0.2">
      <c r="A90" s="140"/>
      <c r="B90" s="141"/>
      <c r="C90" s="142" t="s">
        <v>573</v>
      </c>
      <c r="D90" s="143" t="s">
        <v>981</v>
      </c>
      <c r="E90" s="140" t="s">
        <v>536</v>
      </c>
      <c r="F90" s="144">
        <v>1</v>
      </c>
      <c r="G90" s="144" t="s">
        <v>574</v>
      </c>
      <c r="H90" s="144">
        <f t="shared" si="12"/>
        <v>13.36</v>
      </c>
      <c r="I90" s="145">
        <f t="shared" si="13"/>
        <v>4.9809857579598835E-4</v>
      </c>
      <c r="J90" s="146">
        <f t="shared" si="14"/>
        <v>3.8171428571428568E-4</v>
      </c>
      <c r="K90" s="137">
        <f t="shared" si="11"/>
        <v>13.36</v>
      </c>
    </row>
    <row r="91" spans="1:11" s="157" customFormat="1" x14ac:dyDescent="0.2">
      <c r="A91" s="140" t="s">
        <v>575</v>
      </c>
      <c r="B91" s="141" t="s">
        <v>25</v>
      </c>
      <c r="C91" s="142" t="s">
        <v>576</v>
      </c>
      <c r="D91" s="143" t="s">
        <v>982</v>
      </c>
      <c r="E91" s="140" t="s">
        <v>536</v>
      </c>
      <c r="F91" s="144">
        <v>1</v>
      </c>
      <c r="G91" s="144" t="s">
        <v>577</v>
      </c>
      <c r="H91" s="144">
        <f t="shared" si="12"/>
        <v>4.2</v>
      </c>
      <c r="I91" s="145">
        <f t="shared" si="13"/>
        <v>1.5658787562448736E-4</v>
      </c>
      <c r="J91" s="146">
        <f t="shared" si="14"/>
        <v>1.2E-4</v>
      </c>
      <c r="K91" s="137">
        <f t="shared" si="11"/>
        <v>4.2</v>
      </c>
    </row>
    <row r="92" spans="1:11" s="157" customFormat="1" x14ac:dyDescent="0.2">
      <c r="A92" s="140" t="s">
        <v>578</v>
      </c>
      <c r="B92" s="141" t="s">
        <v>25</v>
      </c>
      <c r="C92" s="142" t="s">
        <v>579</v>
      </c>
      <c r="D92" s="143" t="s">
        <v>983</v>
      </c>
      <c r="E92" s="140" t="s">
        <v>536</v>
      </c>
      <c r="F92" s="144">
        <v>2</v>
      </c>
      <c r="G92" s="144" t="s">
        <v>580</v>
      </c>
      <c r="H92" s="144">
        <f t="shared" si="12"/>
        <v>24.08</v>
      </c>
      <c r="I92" s="145">
        <f t="shared" si="13"/>
        <v>8.9777048691372743E-4</v>
      </c>
      <c r="J92" s="146">
        <f t="shared" si="14"/>
        <v>6.8799999999999992E-4</v>
      </c>
      <c r="K92" s="137">
        <f t="shared" si="11"/>
        <v>24.08</v>
      </c>
    </row>
    <row r="93" spans="1:11" s="157" customFormat="1" x14ac:dyDescent="0.2">
      <c r="A93" s="140"/>
      <c r="B93" s="141"/>
      <c r="C93" s="142" t="s">
        <v>581</v>
      </c>
      <c r="D93" s="143" t="s">
        <v>984</v>
      </c>
      <c r="E93" s="140" t="s">
        <v>536</v>
      </c>
      <c r="F93" s="144">
        <v>1</v>
      </c>
      <c r="G93" s="144" t="s">
        <v>582</v>
      </c>
      <c r="H93" s="144">
        <f t="shared" si="12"/>
        <v>37.94</v>
      </c>
      <c r="I93" s="145">
        <f t="shared" si="13"/>
        <v>1.4145104764745357E-3</v>
      </c>
      <c r="J93" s="146">
        <f t="shared" si="14"/>
        <v>1.0839999999999999E-3</v>
      </c>
      <c r="K93" s="137">
        <f t="shared" si="11"/>
        <v>37.94</v>
      </c>
    </row>
    <row r="94" spans="1:11" s="157" customFormat="1" x14ac:dyDescent="0.2">
      <c r="A94" s="140"/>
      <c r="B94" s="141"/>
      <c r="C94" s="142" t="s">
        <v>583</v>
      </c>
      <c r="D94" s="143" t="s">
        <v>1034</v>
      </c>
      <c r="E94" s="140" t="s">
        <v>536</v>
      </c>
      <c r="F94" s="144">
        <v>22</v>
      </c>
      <c r="G94" s="144" t="s">
        <v>584</v>
      </c>
      <c r="H94" s="144">
        <f t="shared" si="12"/>
        <v>25.3</v>
      </c>
      <c r="I94" s="145">
        <f t="shared" si="13"/>
        <v>9.4325553649988818E-4</v>
      </c>
      <c r="J94" s="146">
        <f t="shared" si="14"/>
        <v>7.2285714285714293E-4</v>
      </c>
      <c r="K94" s="137">
        <f t="shared" si="11"/>
        <v>25.3</v>
      </c>
    </row>
    <row r="95" spans="1:11" s="157" customFormat="1" x14ac:dyDescent="0.2">
      <c r="A95" s="140"/>
      <c r="B95" s="141"/>
      <c r="C95" s="142" t="s">
        <v>585</v>
      </c>
      <c r="D95" s="143" t="s">
        <v>1035</v>
      </c>
      <c r="E95" s="140" t="s">
        <v>536</v>
      </c>
      <c r="F95" s="144">
        <v>3</v>
      </c>
      <c r="G95" s="144" t="s">
        <v>586</v>
      </c>
      <c r="H95" s="144">
        <f t="shared" si="12"/>
        <v>6.15</v>
      </c>
      <c r="I95" s="145">
        <f t="shared" si="13"/>
        <v>2.2928938930728506E-4</v>
      </c>
      <c r="J95" s="146">
        <f t="shared" si="14"/>
        <v>1.7571428571428572E-4</v>
      </c>
      <c r="K95" s="137">
        <f t="shared" si="11"/>
        <v>6.15</v>
      </c>
    </row>
    <row r="96" spans="1:11" s="157" customFormat="1" x14ac:dyDescent="0.2">
      <c r="A96" s="140" t="s">
        <v>587</v>
      </c>
      <c r="B96" s="141" t="s">
        <v>25</v>
      </c>
      <c r="C96" s="142" t="s">
        <v>588</v>
      </c>
      <c r="D96" s="143" t="s">
        <v>589</v>
      </c>
      <c r="E96" s="140" t="s">
        <v>536</v>
      </c>
      <c r="F96" s="144">
        <v>1</v>
      </c>
      <c r="G96" s="144">
        <v>382.13</v>
      </c>
      <c r="H96" s="144">
        <f t="shared" si="12"/>
        <v>382.13</v>
      </c>
      <c r="I96" s="145">
        <f t="shared" si="13"/>
        <v>1.4246886883901275E-2</v>
      </c>
      <c r="J96" s="146">
        <f t="shared" si="14"/>
        <v>1.0918000000000001E-2</v>
      </c>
      <c r="K96" s="137">
        <f t="shared" si="11"/>
        <v>382.13</v>
      </c>
    </row>
    <row r="97" spans="1:11" s="157" customFormat="1" x14ac:dyDescent="0.2">
      <c r="A97" s="140" t="s">
        <v>590</v>
      </c>
      <c r="B97" s="141" t="s">
        <v>25</v>
      </c>
      <c r="C97" s="142" t="s">
        <v>591</v>
      </c>
      <c r="D97" s="143" t="s">
        <v>592</v>
      </c>
      <c r="E97" s="140" t="s">
        <v>536</v>
      </c>
      <c r="F97" s="144">
        <v>1</v>
      </c>
      <c r="G97" s="144" t="s">
        <v>593</v>
      </c>
      <c r="H97" s="144">
        <f t="shared" si="12"/>
        <v>89.5</v>
      </c>
      <c r="I97" s="145">
        <f t="shared" si="13"/>
        <v>3.3368130639027664E-3</v>
      </c>
      <c r="J97" s="146">
        <f t="shared" si="14"/>
        <v>2.5571428571428572E-3</v>
      </c>
      <c r="K97" s="137">
        <f t="shared" si="11"/>
        <v>89.5</v>
      </c>
    </row>
    <row r="98" spans="1:11" x14ac:dyDescent="0.2">
      <c r="A98" s="140" t="s">
        <v>594</v>
      </c>
      <c r="B98" s="141" t="s">
        <v>25</v>
      </c>
      <c r="C98" s="142" t="s">
        <v>595</v>
      </c>
      <c r="D98" s="143" t="s">
        <v>596</v>
      </c>
      <c r="E98" s="140" t="s">
        <v>536</v>
      </c>
      <c r="F98" s="144">
        <v>1</v>
      </c>
      <c r="G98" s="144" t="s">
        <v>597</v>
      </c>
      <c r="H98" s="144">
        <f t="shared" si="12"/>
        <v>4.25</v>
      </c>
      <c r="I98" s="145">
        <f t="shared" si="13"/>
        <v>1.5845201700096935E-4</v>
      </c>
      <c r="J98" s="146">
        <f t="shared" si="14"/>
        <v>1.2142857142857143E-4</v>
      </c>
      <c r="K98" s="137">
        <f t="shared" si="11"/>
        <v>4.25</v>
      </c>
    </row>
    <row r="99" spans="1:11" s="157" customFormat="1" ht="25.5" x14ac:dyDescent="0.2">
      <c r="A99" s="140"/>
      <c r="B99" s="141"/>
      <c r="C99" s="142" t="s">
        <v>598</v>
      </c>
      <c r="D99" s="143" t="s">
        <v>985</v>
      </c>
      <c r="E99" s="140" t="s">
        <v>536</v>
      </c>
      <c r="F99" s="144">
        <v>1</v>
      </c>
      <c r="G99" s="144" t="s">
        <v>599</v>
      </c>
      <c r="H99" s="144">
        <f t="shared" si="12"/>
        <v>2.89</v>
      </c>
      <c r="I99" s="145">
        <f t="shared" si="13"/>
        <v>1.0774737156065916E-4</v>
      </c>
      <c r="J99" s="146">
        <f t="shared" si="14"/>
        <v>8.2571428571428569E-5</v>
      </c>
      <c r="K99" s="137">
        <f t="shared" si="11"/>
        <v>2.89</v>
      </c>
    </row>
    <row r="100" spans="1:11" s="157" customFormat="1" ht="25.5" x14ac:dyDescent="0.2">
      <c r="A100" s="140"/>
      <c r="B100" s="141"/>
      <c r="C100" s="142" t="s">
        <v>600</v>
      </c>
      <c r="D100" s="143" t="s">
        <v>601</v>
      </c>
      <c r="E100" s="140" t="s">
        <v>536</v>
      </c>
      <c r="F100" s="144">
        <v>1</v>
      </c>
      <c r="G100" s="144">
        <v>20.34</v>
      </c>
      <c r="H100" s="144">
        <f t="shared" si="12"/>
        <v>20.34</v>
      </c>
      <c r="I100" s="145">
        <f t="shared" si="13"/>
        <v>7.5833271195287449E-4</v>
      </c>
      <c r="J100" s="146">
        <f t="shared" si="14"/>
        <v>5.8114285714285711E-4</v>
      </c>
      <c r="K100" s="137">
        <f t="shared" si="11"/>
        <v>20.34</v>
      </c>
    </row>
    <row r="101" spans="1:11" s="157" customFormat="1" x14ac:dyDescent="0.2">
      <c r="A101" s="147" t="s">
        <v>602</v>
      </c>
      <c r="B101" s="148" t="s">
        <v>25</v>
      </c>
      <c r="C101" s="142" t="s">
        <v>603</v>
      </c>
      <c r="D101" s="149" t="s">
        <v>604</v>
      </c>
      <c r="E101" s="140" t="s">
        <v>536</v>
      </c>
      <c r="F101" s="150">
        <v>1</v>
      </c>
      <c r="G101" s="150">
        <v>238.99</v>
      </c>
      <c r="H101" s="144">
        <f t="shared" si="12"/>
        <v>238.99</v>
      </c>
      <c r="I101" s="145">
        <f t="shared" si="13"/>
        <v>8.910222951308628E-3</v>
      </c>
      <c r="J101" s="146">
        <f t="shared" si="14"/>
        <v>6.8282857142857147E-3</v>
      </c>
      <c r="K101" s="137">
        <f t="shared" si="11"/>
        <v>238.99</v>
      </c>
    </row>
    <row r="102" spans="1:11" s="157" customFormat="1" x14ac:dyDescent="0.2">
      <c r="A102" s="147" t="s">
        <v>605</v>
      </c>
      <c r="B102" s="148" t="s">
        <v>25</v>
      </c>
      <c r="C102" s="142" t="s">
        <v>606</v>
      </c>
      <c r="D102" s="149" t="s">
        <v>607</v>
      </c>
      <c r="E102" s="140" t="s">
        <v>536</v>
      </c>
      <c r="F102" s="150">
        <v>1</v>
      </c>
      <c r="G102" s="150">
        <v>67.849999999999994</v>
      </c>
      <c r="H102" s="144">
        <f t="shared" si="12"/>
        <v>67.849999999999994</v>
      </c>
      <c r="I102" s="145">
        <f t="shared" si="13"/>
        <v>2.5296398478860636E-3</v>
      </c>
      <c r="J102" s="146">
        <f t="shared" si="14"/>
        <v>1.9385714285714284E-3</v>
      </c>
      <c r="K102" s="137">
        <f t="shared" si="11"/>
        <v>67.849999999999994</v>
      </c>
    </row>
    <row r="103" spans="1:11" s="157" customFormat="1" ht="25.5" x14ac:dyDescent="0.2">
      <c r="A103" s="147" t="s">
        <v>608</v>
      </c>
      <c r="B103" s="148" t="s">
        <v>25</v>
      </c>
      <c r="C103" s="142" t="s">
        <v>609</v>
      </c>
      <c r="D103" s="149" t="s">
        <v>610</v>
      </c>
      <c r="E103" s="140" t="s">
        <v>536</v>
      </c>
      <c r="F103" s="150">
        <v>5</v>
      </c>
      <c r="G103" s="150">
        <v>172.43</v>
      </c>
      <c r="H103" s="144">
        <f t="shared" si="12"/>
        <v>862.15</v>
      </c>
      <c r="I103" s="145">
        <f t="shared" si="13"/>
        <v>3.2143389754678994E-2</v>
      </c>
      <c r="J103" s="146">
        <f t="shared" si="14"/>
        <v>2.4632857142857144E-2</v>
      </c>
      <c r="K103" s="137">
        <f t="shared" si="11"/>
        <v>862.15</v>
      </c>
    </row>
    <row r="104" spans="1:11" s="157" customFormat="1" x14ac:dyDescent="0.2">
      <c r="A104" s="147"/>
      <c r="B104" s="148"/>
      <c r="C104" s="142" t="s">
        <v>611</v>
      </c>
      <c r="D104" s="149" t="s">
        <v>986</v>
      </c>
      <c r="E104" s="140" t="s">
        <v>536</v>
      </c>
      <c r="F104" s="150">
        <v>3</v>
      </c>
      <c r="G104" s="150" t="s">
        <v>612</v>
      </c>
      <c r="H104" s="144">
        <f t="shared" si="12"/>
        <v>27.42</v>
      </c>
      <c r="I104" s="145">
        <f t="shared" si="13"/>
        <v>1.0222951308627246E-3</v>
      </c>
      <c r="J104" s="146">
        <f t="shared" si="14"/>
        <v>7.8342857142857153E-4</v>
      </c>
      <c r="K104" s="137">
        <f t="shared" si="11"/>
        <v>27.42</v>
      </c>
    </row>
    <row r="105" spans="1:11" s="157" customFormat="1" x14ac:dyDescent="0.2">
      <c r="A105" s="147" t="s">
        <v>613</v>
      </c>
      <c r="B105" s="148" t="s">
        <v>25</v>
      </c>
      <c r="C105" s="142" t="s">
        <v>614</v>
      </c>
      <c r="D105" s="149" t="s">
        <v>615</v>
      </c>
      <c r="E105" s="140" t="s">
        <v>536</v>
      </c>
      <c r="F105" s="150">
        <v>1</v>
      </c>
      <c r="G105" s="150" t="s">
        <v>616</v>
      </c>
      <c r="H105" s="144">
        <f t="shared" si="12"/>
        <v>3.65</v>
      </c>
      <c r="I105" s="145">
        <f t="shared" si="13"/>
        <v>1.3608232048318544E-4</v>
      </c>
      <c r="J105" s="146">
        <f t="shared" si="14"/>
        <v>1.0428571428571428E-4</v>
      </c>
      <c r="K105" s="137">
        <f t="shared" si="11"/>
        <v>3.65</v>
      </c>
    </row>
    <row r="106" spans="1:11" s="157" customFormat="1" x14ac:dyDescent="0.2">
      <c r="A106" s="147"/>
      <c r="B106" s="148"/>
      <c r="C106" s="142" t="s">
        <v>617</v>
      </c>
      <c r="D106" s="149" t="s">
        <v>618</v>
      </c>
      <c r="E106" s="140" t="s">
        <v>536</v>
      </c>
      <c r="F106" s="150">
        <v>1</v>
      </c>
      <c r="G106" s="150" t="s">
        <v>619</v>
      </c>
      <c r="H106" s="144">
        <f t="shared" si="12"/>
        <v>19.420000000000002</v>
      </c>
      <c r="I106" s="145">
        <f t="shared" si="13"/>
        <v>7.2403251062560592E-4</v>
      </c>
      <c r="J106" s="146">
        <f t="shared" si="14"/>
        <v>5.5485714285714285E-4</v>
      </c>
      <c r="K106" s="137">
        <f t="shared" si="11"/>
        <v>19.420000000000002</v>
      </c>
    </row>
    <row r="107" spans="1:11" s="157" customFormat="1" x14ac:dyDescent="0.2">
      <c r="A107" s="147"/>
      <c r="B107" s="148"/>
      <c r="C107" s="142" t="s">
        <v>620</v>
      </c>
      <c r="D107" s="149" t="s">
        <v>621</v>
      </c>
      <c r="E107" s="140" t="s">
        <v>536</v>
      </c>
      <c r="F107" s="150">
        <v>1</v>
      </c>
      <c r="G107" s="150" t="s">
        <v>622</v>
      </c>
      <c r="H107" s="144">
        <f t="shared" si="12"/>
        <v>92.46</v>
      </c>
      <c r="I107" s="145">
        <f t="shared" si="13"/>
        <v>3.4471702333904999E-3</v>
      </c>
      <c r="J107" s="146">
        <f t="shared" si="14"/>
        <v>2.6417142857142854E-3</v>
      </c>
      <c r="K107" s="137">
        <f t="shared" si="11"/>
        <v>92.46</v>
      </c>
    </row>
    <row r="108" spans="1:11" s="157" customFormat="1" x14ac:dyDescent="0.2">
      <c r="A108" s="147" t="s">
        <v>623</v>
      </c>
      <c r="B108" s="148" t="s">
        <v>25</v>
      </c>
      <c r="C108" s="142" t="s">
        <v>624</v>
      </c>
      <c r="D108" s="149" t="s">
        <v>987</v>
      </c>
      <c r="E108" s="140" t="s">
        <v>536</v>
      </c>
      <c r="F108" s="150">
        <v>1</v>
      </c>
      <c r="G108" s="150" t="s">
        <v>625</v>
      </c>
      <c r="H108" s="144">
        <f t="shared" si="12"/>
        <v>3.04</v>
      </c>
      <c r="I108" s="145">
        <f t="shared" si="13"/>
        <v>1.1333979569010513E-4</v>
      </c>
      <c r="J108" s="146">
        <f t="shared" si="14"/>
        <v>8.6857142857142862E-5</v>
      </c>
      <c r="K108" s="137">
        <f t="shared" si="11"/>
        <v>3.04</v>
      </c>
    </row>
    <row r="109" spans="1:11" s="157" customFormat="1" x14ac:dyDescent="0.2">
      <c r="A109" s="147" t="s">
        <v>626</v>
      </c>
      <c r="B109" s="148" t="s">
        <v>25</v>
      </c>
      <c r="C109" s="142" t="s">
        <v>627</v>
      </c>
      <c r="D109" s="149" t="s">
        <v>988</v>
      </c>
      <c r="E109" s="140" t="s">
        <v>536</v>
      </c>
      <c r="F109" s="150">
        <v>1</v>
      </c>
      <c r="G109" s="150" t="s">
        <v>628</v>
      </c>
      <c r="H109" s="144">
        <f t="shared" si="12"/>
        <v>3.93</v>
      </c>
      <c r="I109" s="145">
        <f t="shared" si="13"/>
        <v>1.4652151219148461E-4</v>
      </c>
      <c r="J109" s="146">
        <f t="shared" si="14"/>
        <v>1.1228571428571429E-4</v>
      </c>
      <c r="K109" s="137">
        <f t="shared" si="11"/>
        <v>3.93</v>
      </c>
    </row>
    <row r="110" spans="1:11" s="157" customFormat="1" ht="25.5" x14ac:dyDescent="0.2">
      <c r="A110" s="147"/>
      <c r="B110" s="148"/>
      <c r="C110" s="142" t="s">
        <v>629</v>
      </c>
      <c r="D110" s="149" t="s">
        <v>348</v>
      </c>
      <c r="E110" s="140" t="s">
        <v>536</v>
      </c>
      <c r="F110" s="150">
        <v>2</v>
      </c>
      <c r="G110" s="150" t="s">
        <v>630</v>
      </c>
      <c r="H110" s="144">
        <f t="shared" si="12"/>
        <v>21.68</v>
      </c>
      <c r="I110" s="145">
        <f t="shared" si="13"/>
        <v>8.082917008425919E-4</v>
      </c>
      <c r="J110" s="146">
        <f t="shared" si="14"/>
        <v>6.1942857142857145E-4</v>
      </c>
      <c r="K110" s="137">
        <f t="shared" si="11"/>
        <v>21.68</v>
      </c>
    </row>
    <row r="111" spans="1:11" s="157" customFormat="1" x14ac:dyDescent="0.2">
      <c r="A111" s="147" t="s">
        <v>631</v>
      </c>
      <c r="B111" s="148" t="s">
        <v>25</v>
      </c>
      <c r="C111" s="142" t="s">
        <v>632</v>
      </c>
      <c r="D111" s="149" t="s">
        <v>633</v>
      </c>
      <c r="E111" s="140" t="s">
        <v>536</v>
      </c>
      <c r="F111" s="150">
        <v>7</v>
      </c>
      <c r="G111" s="150" t="s">
        <v>634</v>
      </c>
      <c r="H111" s="144">
        <f t="shared" si="12"/>
        <v>14</v>
      </c>
      <c r="I111" s="145">
        <f t="shared" si="13"/>
        <v>5.2195958541495784E-4</v>
      </c>
      <c r="J111" s="146">
        <f t="shared" si="14"/>
        <v>4.0000000000000002E-4</v>
      </c>
      <c r="K111" s="137">
        <f t="shared" si="11"/>
        <v>14</v>
      </c>
    </row>
    <row r="112" spans="1:11" s="157" customFormat="1" x14ac:dyDescent="0.2">
      <c r="A112" s="147" t="s">
        <v>635</v>
      </c>
      <c r="B112" s="148" t="s">
        <v>25</v>
      </c>
      <c r="C112" s="142" t="s">
        <v>636</v>
      </c>
      <c r="D112" s="149" t="s">
        <v>637</v>
      </c>
      <c r="E112" s="140" t="s">
        <v>536</v>
      </c>
      <c r="F112" s="150">
        <v>1</v>
      </c>
      <c r="G112" s="150" t="s">
        <v>638</v>
      </c>
      <c r="H112" s="144">
        <f t="shared" si="12"/>
        <v>7.37</v>
      </c>
      <c r="I112" s="145">
        <f t="shared" si="13"/>
        <v>2.7477443889344566E-4</v>
      </c>
      <c r="J112" s="146">
        <f t="shared" si="14"/>
        <v>2.1057142857142856E-4</v>
      </c>
      <c r="K112" s="137">
        <f t="shared" si="11"/>
        <v>7.37</v>
      </c>
    </row>
    <row r="113" spans="1:11" s="157" customFormat="1" x14ac:dyDescent="0.2">
      <c r="A113" s="147"/>
      <c r="B113" s="148"/>
      <c r="C113" s="142" t="s">
        <v>639</v>
      </c>
      <c r="D113" s="149" t="s">
        <v>640</v>
      </c>
      <c r="E113" s="140" t="s">
        <v>536</v>
      </c>
      <c r="F113" s="150">
        <v>1</v>
      </c>
      <c r="G113" s="150">
        <v>440.19</v>
      </c>
      <c r="H113" s="144">
        <f t="shared" si="12"/>
        <v>440.19</v>
      </c>
      <c r="I113" s="145">
        <f t="shared" si="13"/>
        <v>1.6411527850272164E-2</v>
      </c>
      <c r="J113" s="146">
        <f t="shared" si="14"/>
        <v>1.2576857142857143E-2</v>
      </c>
      <c r="K113" s="137">
        <f t="shared" si="11"/>
        <v>440.19</v>
      </c>
    </row>
    <row r="114" spans="1:11" s="157" customFormat="1" ht="25.5" x14ac:dyDescent="0.2">
      <c r="A114" s="147" t="s">
        <v>641</v>
      </c>
      <c r="B114" s="148" t="s">
        <v>25</v>
      </c>
      <c r="C114" s="142" t="s">
        <v>642</v>
      </c>
      <c r="D114" s="149" t="s">
        <v>989</v>
      </c>
      <c r="E114" s="140" t="s">
        <v>536</v>
      </c>
      <c r="F114" s="150">
        <v>4</v>
      </c>
      <c r="G114" s="150" t="s">
        <v>643</v>
      </c>
      <c r="H114" s="144">
        <f t="shared" si="12"/>
        <v>10.119999999999999</v>
      </c>
      <c r="I114" s="145">
        <f t="shared" si="13"/>
        <v>3.7730221459995525E-4</v>
      </c>
      <c r="J114" s="146">
        <f t="shared" si="14"/>
        <v>2.8914285714285712E-4</v>
      </c>
      <c r="K114" s="137">
        <f t="shared" si="11"/>
        <v>10.119999999999999</v>
      </c>
    </row>
    <row r="115" spans="1:11" s="157" customFormat="1" x14ac:dyDescent="0.2">
      <c r="A115" s="147" t="s">
        <v>644</v>
      </c>
      <c r="B115" s="148" t="s">
        <v>25</v>
      </c>
      <c r="C115" s="142" t="s">
        <v>645</v>
      </c>
      <c r="D115" s="149" t="s">
        <v>990</v>
      </c>
      <c r="E115" s="140" t="s">
        <v>536</v>
      </c>
      <c r="F115" s="150">
        <v>28</v>
      </c>
      <c r="G115" s="150" t="s">
        <v>646</v>
      </c>
      <c r="H115" s="144">
        <f t="shared" si="12"/>
        <v>15.4</v>
      </c>
      <c r="I115" s="145">
        <f t="shared" si="13"/>
        <v>5.7415554395645369E-4</v>
      </c>
      <c r="J115" s="146">
        <f t="shared" si="14"/>
        <v>4.4000000000000002E-4</v>
      </c>
      <c r="K115" s="137">
        <f t="shared" si="11"/>
        <v>15.4</v>
      </c>
    </row>
    <row r="116" spans="1:11" s="157" customFormat="1" x14ac:dyDescent="0.2">
      <c r="A116" s="147" t="s">
        <v>647</v>
      </c>
      <c r="B116" s="148" t="s">
        <v>25</v>
      </c>
      <c r="C116" s="142" t="s">
        <v>648</v>
      </c>
      <c r="D116" s="149" t="s">
        <v>991</v>
      </c>
      <c r="E116" s="140" t="s">
        <v>536</v>
      </c>
      <c r="F116" s="150">
        <v>1</v>
      </c>
      <c r="G116" s="150" t="s">
        <v>649</v>
      </c>
      <c r="H116" s="144">
        <f t="shared" ref="H116:H147" si="15">TRUNC(G116*F116,2)</f>
        <v>1.66</v>
      </c>
      <c r="I116" s="145">
        <f t="shared" si="13"/>
        <v>6.1889493699202142E-5</v>
      </c>
      <c r="J116" s="146">
        <f t="shared" ref="J116:J147" si="16">H116/$H$228</f>
        <v>4.7428571428571427E-5</v>
      </c>
      <c r="K116" s="137">
        <f t="shared" si="11"/>
        <v>1.66</v>
      </c>
    </row>
    <row r="117" spans="1:11" s="157" customFormat="1" x14ac:dyDescent="0.2">
      <c r="A117" s="147" t="s">
        <v>650</v>
      </c>
      <c r="B117" s="148" t="s">
        <v>25</v>
      </c>
      <c r="C117" s="142" t="s">
        <v>651</v>
      </c>
      <c r="D117" s="149" t="s">
        <v>992</v>
      </c>
      <c r="E117" s="140" t="s">
        <v>536</v>
      </c>
      <c r="F117" s="150">
        <v>6</v>
      </c>
      <c r="G117" s="150" t="s">
        <v>652</v>
      </c>
      <c r="H117" s="144">
        <f t="shared" si="15"/>
        <v>23.64</v>
      </c>
      <c r="I117" s="145">
        <f t="shared" si="13"/>
        <v>8.8136604280068603E-4</v>
      </c>
      <c r="J117" s="146">
        <f t="shared" si="16"/>
        <v>6.754285714285714E-4</v>
      </c>
      <c r="K117" s="137">
        <f t="shared" si="11"/>
        <v>23.64</v>
      </c>
    </row>
    <row r="118" spans="1:11" s="157" customFormat="1" x14ac:dyDescent="0.2">
      <c r="A118" s="147" t="s">
        <v>653</v>
      </c>
      <c r="B118" s="148" t="s">
        <v>25</v>
      </c>
      <c r="C118" s="142" t="s">
        <v>654</v>
      </c>
      <c r="D118" s="149" t="s">
        <v>993</v>
      </c>
      <c r="E118" s="140" t="s">
        <v>536</v>
      </c>
      <c r="F118" s="150">
        <v>8</v>
      </c>
      <c r="G118" s="150" t="s">
        <v>655</v>
      </c>
      <c r="H118" s="144">
        <f t="shared" si="15"/>
        <v>15.76</v>
      </c>
      <c r="I118" s="145">
        <f t="shared" si="13"/>
        <v>5.8757736186712398E-4</v>
      </c>
      <c r="J118" s="146">
        <f t="shared" si="16"/>
        <v>4.5028571428571426E-4</v>
      </c>
      <c r="K118" s="137">
        <f t="shared" si="11"/>
        <v>15.76</v>
      </c>
    </row>
    <row r="119" spans="1:11" s="157" customFormat="1" x14ac:dyDescent="0.2">
      <c r="A119" s="147" t="s">
        <v>656</v>
      </c>
      <c r="B119" s="148" t="s">
        <v>25</v>
      </c>
      <c r="C119" s="142" t="s">
        <v>657</v>
      </c>
      <c r="D119" s="149" t="s">
        <v>994</v>
      </c>
      <c r="E119" s="140" t="s">
        <v>536</v>
      </c>
      <c r="F119" s="150">
        <v>1</v>
      </c>
      <c r="G119" s="150" t="s">
        <v>658</v>
      </c>
      <c r="H119" s="144">
        <f t="shared" si="15"/>
        <v>5.23</v>
      </c>
      <c r="I119" s="145">
        <f t="shared" si="13"/>
        <v>1.9498918798001641E-4</v>
      </c>
      <c r="J119" s="146">
        <f t="shared" si="16"/>
        <v>1.4942857142857143E-4</v>
      </c>
      <c r="K119" s="137">
        <f t="shared" si="11"/>
        <v>5.23</v>
      </c>
    </row>
    <row r="120" spans="1:11" s="157" customFormat="1" x14ac:dyDescent="0.2">
      <c r="A120" s="147" t="s">
        <v>659</v>
      </c>
      <c r="B120" s="148" t="s">
        <v>25</v>
      </c>
      <c r="C120" s="142" t="s">
        <v>660</v>
      </c>
      <c r="D120" s="149" t="s">
        <v>995</v>
      </c>
      <c r="E120" s="140" t="s">
        <v>536</v>
      </c>
      <c r="F120" s="150">
        <v>9</v>
      </c>
      <c r="G120" s="150" t="s">
        <v>661</v>
      </c>
      <c r="H120" s="144">
        <f t="shared" si="15"/>
        <v>14.22</v>
      </c>
      <c r="I120" s="145">
        <f t="shared" si="13"/>
        <v>5.301618074714787E-4</v>
      </c>
      <c r="J120" s="146">
        <f t="shared" si="16"/>
        <v>4.0628571428571428E-4</v>
      </c>
      <c r="K120" s="137">
        <f t="shared" si="11"/>
        <v>14.22</v>
      </c>
    </row>
    <row r="121" spans="1:11" s="157" customFormat="1" x14ac:dyDescent="0.2">
      <c r="A121" s="147" t="s">
        <v>662</v>
      </c>
      <c r="B121" s="148" t="s">
        <v>25</v>
      </c>
      <c r="C121" s="142" t="s">
        <v>663</v>
      </c>
      <c r="D121" s="149" t="s">
        <v>996</v>
      </c>
      <c r="E121" s="140" t="s">
        <v>536</v>
      </c>
      <c r="F121" s="150">
        <v>1</v>
      </c>
      <c r="G121" s="150" t="s">
        <v>664</v>
      </c>
      <c r="H121" s="144">
        <f t="shared" si="15"/>
        <v>5.57</v>
      </c>
      <c r="I121" s="145">
        <f t="shared" si="13"/>
        <v>2.0766534934009396E-4</v>
      </c>
      <c r="J121" s="146">
        <f t="shared" si="16"/>
        <v>1.5914285714285715E-4</v>
      </c>
      <c r="K121" s="137">
        <f t="shared" si="11"/>
        <v>5.57</v>
      </c>
    </row>
    <row r="122" spans="1:11" s="157" customFormat="1" x14ac:dyDescent="0.2">
      <c r="A122" s="147" t="s">
        <v>665</v>
      </c>
      <c r="B122" s="148" t="s">
        <v>25</v>
      </c>
      <c r="C122" s="142" t="s">
        <v>666</v>
      </c>
      <c r="D122" s="149" t="s">
        <v>667</v>
      </c>
      <c r="E122" s="140" t="s">
        <v>536</v>
      </c>
      <c r="F122" s="150">
        <v>1</v>
      </c>
      <c r="G122" s="150" t="s">
        <v>668</v>
      </c>
      <c r="H122" s="144">
        <f t="shared" si="15"/>
        <v>76.349999999999994</v>
      </c>
      <c r="I122" s="145">
        <f t="shared" si="13"/>
        <v>2.8465438818880023E-3</v>
      </c>
      <c r="J122" s="146">
        <f t="shared" si="16"/>
        <v>2.1814285714285711E-3</v>
      </c>
      <c r="K122" s="137">
        <f t="shared" si="11"/>
        <v>76.349999999999994</v>
      </c>
    </row>
    <row r="123" spans="1:11" s="157" customFormat="1" x14ac:dyDescent="0.2">
      <c r="A123" s="147" t="s">
        <v>669</v>
      </c>
      <c r="B123" s="148" t="s">
        <v>25</v>
      </c>
      <c r="C123" s="142" t="s">
        <v>670</v>
      </c>
      <c r="D123" s="149" t="s">
        <v>671</v>
      </c>
      <c r="E123" s="140" t="s">
        <v>536</v>
      </c>
      <c r="F123" s="150">
        <v>9</v>
      </c>
      <c r="G123" s="150" t="s">
        <v>672</v>
      </c>
      <c r="H123" s="144">
        <f t="shared" si="15"/>
        <v>13.59</v>
      </c>
      <c r="I123" s="145">
        <f t="shared" si="13"/>
        <v>5.0667362612780555E-4</v>
      </c>
      <c r="J123" s="146">
        <f t="shared" si="16"/>
        <v>3.8828571428571428E-4</v>
      </c>
      <c r="K123" s="137">
        <f t="shared" si="11"/>
        <v>13.59</v>
      </c>
    </row>
    <row r="124" spans="1:11" s="157" customFormat="1" x14ac:dyDescent="0.2">
      <c r="A124" s="147"/>
      <c r="B124" s="148"/>
      <c r="C124" s="142" t="s">
        <v>673</v>
      </c>
      <c r="D124" s="149" t="s">
        <v>997</v>
      </c>
      <c r="E124" s="140" t="s">
        <v>536</v>
      </c>
      <c r="F124" s="150">
        <v>1</v>
      </c>
      <c r="G124" s="150">
        <v>2.79</v>
      </c>
      <c r="H124" s="144">
        <f t="shared" si="15"/>
        <v>2.79</v>
      </c>
      <c r="I124" s="145">
        <f t="shared" si="13"/>
        <v>1.0401908880769517E-4</v>
      </c>
      <c r="J124" s="146">
        <f t="shared" si="16"/>
        <v>7.9714285714285716E-5</v>
      </c>
      <c r="K124" s="137">
        <f t="shared" si="11"/>
        <v>2.79</v>
      </c>
    </row>
    <row r="125" spans="1:11" s="157" customFormat="1" x14ac:dyDescent="0.2">
      <c r="A125" s="147"/>
      <c r="B125" s="148"/>
      <c r="C125" s="142" t="s">
        <v>674</v>
      </c>
      <c r="D125" s="149" t="s">
        <v>998</v>
      </c>
      <c r="E125" s="140" t="s">
        <v>536</v>
      </c>
      <c r="F125" s="150">
        <v>4</v>
      </c>
      <c r="G125" s="150" t="s">
        <v>675</v>
      </c>
      <c r="H125" s="144">
        <f t="shared" si="15"/>
        <v>13.16</v>
      </c>
      <c r="I125" s="145">
        <f t="shared" si="13"/>
        <v>4.9064201029006037E-4</v>
      </c>
      <c r="J125" s="146">
        <f t="shared" si="16"/>
        <v>3.7599999999999998E-4</v>
      </c>
      <c r="K125" s="137">
        <f t="shared" si="11"/>
        <v>13.16</v>
      </c>
    </row>
    <row r="126" spans="1:11" s="157" customFormat="1" x14ac:dyDescent="0.2">
      <c r="A126" s="147"/>
      <c r="B126" s="148"/>
      <c r="C126" s="142" t="s">
        <v>676</v>
      </c>
      <c r="D126" s="149" t="s">
        <v>999</v>
      </c>
      <c r="E126" s="140" t="s">
        <v>536</v>
      </c>
      <c r="F126" s="150">
        <v>1</v>
      </c>
      <c r="G126" s="150" t="s">
        <v>677</v>
      </c>
      <c r="H126" s="144">
        <f t="shared" si="15"/>
        <v>2.79</v>
      </c>
      <c r="I126" s="145">
        <f t="shared" si="13"/>
        <v>1.0401908880769517E-4</v>
      </c>
      <c r="J126" s="146">
        <f t="shared" si="16"/>
        <v>7.9714285714285716E-5</v>
      </c>
      <c r="K126" s="137">
        <f t="shared" si="11"/>
        <v>2.79</v>
      </c>
    </row>
    <row r="127" spans="1:11" s="157" customFormat="1" x14ac:dyDescent="0.2">
      <c r="A127" s="147"/>
      <c r="B127" s="148"/>
      <c r="C127" s="142" t="s">
        <v>678</v>
      </c>
      <c r="D127" s="149" t="s">
        <v>1000</v>
      </c>
      <c r="E127" s="140" t="s">
        <v>536</v>
      </c>
      <c r="F127" s="150">
        <v>1</v>
      </c>
      <c r="G127" s="150" t="s">
        <v>679</v>
      </c>
      <c r="H127" s="144">
        <f t="shared" si="15"/>
        <v>3.39</v>
      </c>
      <c r="I127" s="145">
        <f t="shared" si="13"/>
        <v>1.2638878532547908E-4</v>
      </c>
      <c r="J127" s="146">
        <f t="shared" si="16"/>
        <v>9.6857142857142861E-5</v>
      </c>
      <c r="K127" s="137">
        <f t="shared" si="11"/>
        <v>3.39</v>
      </c>
    </row>
    <row r="128" spans="1:11" s="157" customFormat="1" x14ac:dyDescent="0.2">
      <c r="A128" s="147"/>
      <c r="B128" s="148"/>
      <c r="C128" s="142" t="s">
        <v>680</v>
      </c>
      <c r="D128" s="149" t="s">
        <v>1001</v>
      </c>
      <c r="E128" s="140" t="s">
        <v>536</v>
      </c>
      <c r="F128" s="150">
        <v>2</v>
      </c>
      <c r="G128" s="150" t="s">
        <v>681</v>
      </c>
      <c r="H128" s="144">
        <f t="shared" si="15"/>
        <v>1.74</v>
      </c>
      <c r="I128" s="145">
        <f t="shared" si="13"/>
        <v>6.4872119901573342E-5</v>
      </c>
      <c r="J128" s="146">
        <f t="shared" si="16"/>
        <v>4.9714285714285712E-5</v>
      </c>
      <c r="K128" s="137">
        <f t="shared" si="11"/>
        <v>1.74</v>
      </c>
    </row>
    <row r="129" spans="1:11" s="157" customFormat="1" x14ac:dyDescent="0.2">
      <c r="A129" s="147"/>
      <c r="B129" s="148"/>
      <c r="C129" s="142" t="s">
        <v>682</v>
      </c>
      <c r="D129" s="149" t="s">
        <v>1002</v>
      </c>
      <c r="E129" s="140" t="s">
        <v>536</v>
      </c>
      <c r="F129" s="150">
        <v>2</v>
      </c>
      <c r="G129" s="150" t="s">
        <v>683</v>
      </c>
      <c r="H129" s="144">
        <f t="shared" si="15"/>
        <v>10.24</v>
      </c>
      <c r="I129" s="145">
        <f t="shared" si="13"/>
        <v>3.8177615390351207E-4</v>
      </c>
      <c r="J129" s="146">
        <f t="shared" si="16"/>
        <v>2.9257142857142855E-4</v>
      </c>
      <c r="K129" s="137">
        <f t="shared" si="11"/>
        <v>10.24</v>
      </c>
    </row>
    <row r="130" spans="1:11" s="157" customFormat="1" ht="25.5" x14ac:dyDescent="0.2">
      <c r="A130" s="147" t="s">
        <v>684</v>
      </c>
      <c r="B130" s="148" t="s">
        <v>25</v>
      </c>
      <c r="C130" s="142" t="s">
        <v>685</v>
      </c>
      <c r="D130" s="149" t="s">
        <v>686</v>
      </c>
      <c r="E130" s="140" t="s">
        <v>536</v>
      </c>
      <c r="F130" s="150">
        <v>6</v>
      </c>
      <c r="G130" s="150" t="s">
        <v>687</v>
      </c>
      <c r="H130" s="144">
        <f t="shared" si="15"/>
        <v>47.1</v>
      </c>
      <c r="I130" s="145">
        <f t="shared" si="13"/>
        <v>1.756021176646037E-3</v>
      </c>
      <c r="J130" s="146">
        <f t="shared" si="16"/>
        <v>1.3457142857142858E-3</v>
      </c>
      <c r="K130" s="137">
        <f t="shared" si="11"/>
        <v>47.1</v>
      </c>
    </row>
    <row r="131" spans="1:11" s="157" customFormat="1" ht="25.5" x14ac:dyDescent="0.2">
      <c r="A131" s="147" t="s">
        <v>688</v>
      </c>
      <c r="B131" s="148" t="s">
        <v>25</v>
      </c>
      <c r="C131" s="142" t="s">
        <v>689</v>
      </c>
      <c r="D131" s="149" t="s">
        <v>690</v>
      </c>
      <c r="E131" s="140" t="s">
        <v>536</v>
      </c>
      <c r="F131" s="150">
        <v>2</v>
      </c>
      <c r="G131" s="150" t="s">
        <v>691</v>
      </c>
      <c r="H131" s="144">
        <f t="shared" si="15"/>
        <v>21.18</v>
      </c>
      <c r="I131" s="145">
        <f t="shared" si="13"/>
        <v>7.8965028707777196E-4</v>
      </c>
      <c r="J131" s="146">
        <f t="shared" si="16"/>
        <v>6.0514285714285715E-4</v>
      </c>
      <c r="K131" s="137">
        <f t="shared" si="11"/>
        <v>21.18</v>
      </c>
    </row>
    <row r="132" spans="1:11" s="157" customFormat="1" ht="25.5" x14ac:dyDescent="0.2">
      <c r="A132" s="147" t="s">
        <v>692</v>
      </c>
      <c r="B132" s="148" t="s">
        <v>25</v>
      </c>
      <c r="C132" s="142" t="s">
        <v>693</v>
      </c>
      <c r="D132" s="149" t="s">
        <v>1019</v>
      </c>
      <c r="E132" s="140" t="s">
        <v>536</v>
      </c>
      <c r="F132" s="150">
        <v>1</v>
      </c>
      <c r="G132" s="150">
        <v>13.89</v>
      </c>
      <c r="H132" s="144">
        <f t="shared" si="15"/>
        <v>13.89</v>
      </c>
      <c r="I132" s="145">
        <f t="shared" si="13"/>
        <v>5.1785847438669751E-4</v>
      </c>
      <c r="J132" s="146">
        <f t="shared" si="16"/>
        <v>3.9685714285714286E-4</v>
      </c>
      <c r="K132" s="137">
        <f t="shared" si="11"/>
        <v>13.89</v>
      </c>
    </row>
    <row r="133" spans="1:11" s="157" customFormat="1" ht="25.5" x14ac:dyDescent="0.2">
      <c r="A133" s="147" t="s">
        <v>694</v>
      </c>
      <c r="B133" s="148" t="s">
        <v>25</v>
      </c>
      <c r="C133" s="142" t="s">
        <v>695</v>
      </c>
      <c r="D133" s="149" t="s">
        <v>1020</v>
      </c>
      <c r="E133" s="140" t="s">
        <v>536</v>
      </c>
      <c r="F133" s="150">
        <v>1</v>
      </c>
      <c r="G133" s="150" t="s">
        <v>696</v>
      </c>
      <c r="H133" s="144">
        <f t="shared" si="15"/>
        <v>23.18</v>
      </c>
      <c r="I133" s="145">
        <f t="shared" si="13"/>
        <v>8.6421594213705163E-4</v>
      </c>
      <c r="J133" s="146">
        <f t="shared" si="16"/>
        <v>6.6228571428571432E-4</v>
      </c>
      <c r="K133" s="137">
        <f t="shared" si="11"/>
        <v>23.18</v>
      </c>
    </row>
    <row r="134" spans="1:11" s="157" customFormat="1" ht="25.5" x14ac:dyDescent="0.2">
      <c r="A134" s="147" t="s">
        <v>697</v>
      </c>
      <c r="B134" s="148" t="s">
        <v>25</v>
      </c>
      <c r="C134" s="142" t="s">
        <v>698</v>
      </c>
      <c r="D134" s="149" t="s">
        <v>1021</v>
      </c>
      <c r="E134" s="140" t="s">
        <v>536</v>
      </c>
      <c r="F134" s="150">
        <v>2</v>
      </c>
      <c r="G134" s="150" t="s">
        <v>699</v>
      </c>
      <c r="H134" s="144">
        <f t="shared" si="15"/>
        <v>20.260000000000002</v>
      </c>
      <c r="I134" s="145">
        <f t="shared" si="13"/>
        <v>7.5535008575050339E-4</v>
      </c>
      <c r="J134" s="146">
        <f t="shared" si="16"/>
        <v>5.7885714285714289E-4</v>
      </c>
      <c r="K134" s="137">
        <f t="shared" si="11"/>
        <v>20.260000000000002</v>
      </c>
    </row>
    <row r="135" spans="1:11" s="157" customFormat="1" ht="25.5" x14ac:dyDescent="0.2">
      <c r="A135" s="147" t="s">
        <v>700</v>
      </c>
      <c r="B135" s="148" t="s">
        <v>25</v>
      </c>
      <c r="C135" s="142" t="s">
        <v>701</v>
      </c>
      <c r="D135" s="149" t="s">
        <v>1022</v>
      </c>
      <c r="E135" s="140" t="s">
        <v>536</v>
      </c>
      <c r="F135" s="150">
        <v>1</v>
      </c>
      <c r="G135" s="150" t="s">
        <v>702</v>
      </c>
      <c r="H135" s="144">
        <f t="shared" si="15"/>
        <v>16.309999999999999</v>
      </c>
      <c r="I135" s="145">
        <f t="shared" si="13"/>
        <v>6.0808291700842592E-4</v>
      </c>
      <c r="J135" s="146">
        <f t="shared" si="16"/>
        <v>4.6599999999999994E-4</v>
      </c>
      <c r="K135" s="137">
        <f t="shared" si="11"/>
        <v>16.309999999999999</v>
      </c>
    </row>
    <row r="136" spans="1:11" s="157" customFormat="1" x14ac:dyDescent="0.2">
      <c r="A136" s="147"/>
      <c r="B136" s="148"/>
      <c r="C136" s="142" t="s">
        <v>703</v>
      </c>
      <c r="D136" s="149" t="s">
        <v>1003</v>
      </c>
      <c r="E136" s="140" t="s">
        <v>536</v>
      </c>
      <c r="F136" s="150">
        <v>1</v>
      </c>
      <c r="G136" s="150" t="s">
        <v>704</v>
      </c>
      <c r="H136" s="144">
        <f t="shared" si="15"/>
        <v>6.05</v>
      </c>
      <c r="I136" s="145">
        <f t="shared" si="13"/>
        <v>2.2556110655432108E-4</v>
      </c>
      <c r="J136" s="146">
        <f t="shared" si="16"/>
        <v>1.7285714285714287E-4</v>
      </c>
      <c r="K136" s="137">
        <f t="shared" si="11"/>
        <v>6.05</v>
      </c>
    </row>
    <row r="137" spans="1:11" s="157" customFormat="1" x14ac:dyDescent="0.2">
      <c r="A137" s="147"/>
      <c r="B137" s="148"/>
      <c r="C137" s="142" t="s">
        <v>705</v>
      </c>
      <c r="D137" s="149" t="s">
        <v>706</v>
      </c>
      <c r="E137" s="140" t="s">
        <v>536</v>
      </c>
      <c r="F137" s="150">
        <v>3</v>
      </c>
      <c r="G137" s="150" t="s">
        <v>707</v>
      </c>
      <c r="H137" s="144">
        <f t="shared" si="15"/>
        <v>113.46</v>
      </c>
      <c r="I137" s="145">
        <f t="shared" si="13"/>
        <v>4.2301096115129368E-3</v>
      </c>
      <c r="J137" s="146">
        <f t="shared" si="16"/>
        <v>3.2417142857142857E-3</v>
      </c>
      <c r="K137" s="137">
        <f t="shared" si="11"/>
        <v>113.46</v>
      </c>
    </row>
    <row r="138" spans="1:11" s="157" customFormat="1" x14ac:dyDescent="0.2">
      <c r="A138" s="147"/>
      <c r="B138" s="148"/>
      <c r="C138" s="142" t="s">
        <v>708</v>
      </c>
      <c r="D138" s="149" t="s">
        <v>709</v>
      </c>
      <c r="E138" s="140" t="s">
        <v>536</v>
      </c>
      <c r="F138" s="150">
        <v>1</v>
      </c>
      <c r="G138" s="150" t="s">
        <v>710</v>
      </c>
      <c r="H138" s="144">
        <f t="shared" si="15"/>
        <v>65.069999999999993</v>
      </c>
      <c r="I138" s="145">
        <f t="shared" si="13"/>
        <v>2.4259935873536648E-3</v>
      </c>
      <c r="J138" s="146">
        <f t="shared" si="16"/>
        <v>1.859142857142857E-3</v>
      </c>
      <c r="K138" s="137">
        <f t="shared" si="11"/>
        <v>65.069999999999993</v>
      </c>
    </row>
    <row r="139" spans="1:11" x14ac:dyDescent="0.2">
      <c r="A139" s="147" t="s">
        <v>711</v>
      </c>
      <c r="B139" s="148" t="s">
        <v>25</v>
      </c>
      <c r="C139" s="142" t="s">
        <v>712</v>
      </c>
      <c r="D139" s="149" t="s">
        <v>713</v>
      </c>
      <c r="E139" s="140" t="s">
        <v>536</v>
      </c>
      <c r="F139" s="150">
        <v>2</v>
      </c>
      <c r="G139" s="150" t="s">
        <v>714</v>
      </c>
      <c r="H139" s="144">
        <f t="shared" si="15"/>
        <v>13.5</v>
      </c>
      <c r="I139" s="145">
        <f t="shared" si="13"/>
        <v>5.03318171650138E-4</v>
      </c>
      <c r="J139" s="146">
        <f t="shared" si="16"/>
        <v>3.8571428571428573E-4</v>
      </c>
      <c r="K139" s="137">
        <f t="shared" si="11"/>
        <v>13.5</v>
      </c>
    </row>
    <row r="140" spans="1:11" x14ac:dyDescent="0.2">
      <c r="A140" s="147"/>
      <c r="B140" s="148"/>
      <c r="C140" s="142" t="s">
        <v>715</v>
      </c>
      <c r="D140" s="149" t="s">
        <v>716</v>
      </c>
      <c r="E140" s="140" t="s">
        <v>536</v>
      </c>
      <c r="F140" s="150">
        <v>1</v>
      </c>
      <c r="G140" s="150" t="s">
        <v>717</v>
      </c>
      <c r="H140" s="144">
        <f t="shared" si="15"/>
        <v>11.43</v>
      </c>
      <c r="I140" s="145">
        <f t="shared" si="13"/>
        <v>4.2614271866378345E-4</v>
      </c>
      <c r="J140" s="146">
        <f t="shared" si="16"/>
        <v>3.2657142857142856E-4</v>
      </c>
      <c r="K140" s="137">
        <f t="shared" ref="K140:K203" si="17">TRUNC(F140*G140,2)</f>
        <v>11.43</v>
      </c>
    </row>
    <row r="141" spans="1:11" s="157" customFormat="1" x14ac:dyDescent="0.2">
      <c r="A141" s="147" t="s">
        <v>718</v>
      </c>
      <c r="B141" s="148" t="s">
        <v>25</v>
      </c>
      <c r="C141" s="142" t="s">
        <v>719</v>
      </c>
      <c r="D141" s="149" t="s">
        <v>1004</v>
      </c>
      <c r="E141" s="140" t="s">
        <v>536</v>
      </c>
      <c r="F141" s="150">
        <v>2</v>
      </c>
      <c r="G141" s="150" t="s">
        <v>720</v>
      </c>
      <c r="H141" s="144">
        <f t="shared" si="15"/>
        <v>65.88</v>
      </c>
      <c r="I141" s="145">
        <f t="shared" si="13"/>
        <v>2.456192677652673E-3</v>
      </c>
      <c r="J141" s="146">
        <f t="shared" si="16"/>
        <v>1.8822857142857142E-3</v>
      </c>
      <c r="K141" s="137">
        <f t="shared" si="17"/>
        <v>65.88</v>
      </c>
    </row>
    <row r="142" spans="1:11" s="157" customFormat="1" ht="25.5" x14ac:dyDescent="0.2">
      <c r="A142" s="147" t="s">
        <v>721</v>
      </c>
      <c r="B142" s="148" t="s">
        <v>25</v>
      </c>
      <c r="C142" s="142" t="s">
        <v>722</v>
      </c>
      <c r="D142" s="149" t="s">
        <v>723</v>
      </c>
      <c r="E142" s="140" t="s">
        <v>536</v>
      </c>
      <c r="F142" s="150">
        <v>1</v>
      </c>
      <c r="G142" s="150" t="s">
        <v>724</v>
      </c>
      <c r="H142" s="144">
        <f t="shared" si="15"/>
        <v>87.71</v>
      </c>
      <c r="I142" s="145">
        <f t="shared" si="13"/>
        <v>3.2700768026247109E-3</v>
      </c>
      <c r="J142" s="146">
        <f t="shared" si="16"/>
        <v>2.506E-3</v>
      </c>
      <c r="K142" s="137">
        <f t="shared" si="17"/>
        <v>87.71</v>
      </c>
    </row>
    <row r="143" spans="1:11" s="157" customFormat="1" x14ac:dyDescent="0.2">
      <c r="A143" s="147" t="s">
        <v>725</v>
      </c>
      <c r="B143" s="148" t="s">
        <v>25</v>
      </c>
      <c r="C143" s="142" t="s">
        <v>726</v>
      </c>
      <c r="D143" s="149" t="s">
        <v>1005</v>
      </c>
      <c r="E143" s="140" t="s">
        <v>536</v>
      </c>
      <c r="F143" s="150">
        <v>1</v>
      </c>
      <c r="G143" s="150" t="s">
        <v>727</v>
      </c>
      <c r="H143" s="144">
        <f t="shared" si="15"/>
        <v>6.78</v>
      </c>
      <c r="I143" s="145">
        <f t="shared" si="13"/>
        <v>2.5277757065095816E-4</v>
      </c>
      <c r="J143" s="146">
        <f t="shared" si="16"/>
        <v>1.9371428571428572E-4</v>
      </c>
      <c r="K143" s="137">
        <f t="shared" si="17"/>
        <v>6.78</v>
      </c>
    </row>
    <row r="144" spans="1:11" s="157" customFormat="1" ht="25.5" x14ac:dyDescent="0.2">
      <c r="A144" s="147" t="s">
        <v>728</v>
      </c>
      <c r="B144" s="148" t="s">
        <v>25</v>
      </c>
      <c r="C144" s="142" t="s">
        <v>729</v>
      </c>
      <c r="D144" s="149" t="s">
        <v>1006</v>
      </c>
      <c r="E144" s="140" t="s">
        <v>536</v>
      </c>
      <c r="F144" s="150">
        <v>2</v>
      </c>
      <c r="G144" s="150" t="s">
        <v>730</v>
      </c>
      <c r="H144" s="144">
        <f t="shared" si="15"/>
        <v>7.12</v>
      </c>
      <c r="I144" s="145">
        <f t="shared" si="13"/>
        <v>2.6545373201103574E-4</v>
      </c>
      <c r="J144" s="146">
        <f t="shared" si="16"/>
        <v>2.0342857142857144E-4</v>
      </c>
      <c r="K144" s="137">
        <f t="shared" si="17"/>
        <v>7.12</v>
      </c>
    </row>
    <row r="145" spans="1:11" s="157" customFormat="1" x14ac:dyDescent="0.2">
      <c r="A145" s="147" t="s">
        <v>731</v>
      </c>
      <c r="B145" s="148" t="s">
        <v>25</v>
      </c>
      <c r="C145" s="142" t="s">
        <v>732</v>
      </c>
      <c r="D145" s="149" t="s">
        <v>1007</v>
      </c>
      <c r="E145" s="140" t="s">
        <v>536</v>
      </c>
      <c r="F145" s="150">
        <v>1</v>
      </c>
      <c r="G145" s="150" t="s">
        <v>733</v>
      </c>
      <c r="H145" s="144">
        <f t="shared" si="15"/>
        <v>9.6</v>
      </c>
      <c r="I145" s="145">
        <f t="shared" si="13"/>
        <v>3.5791514428454253E-4</v>
      </c>
      <c r="J145" s="146">
        <f t="shared" si="16"/>
        <v>2.7428571428571427E-4</v>
      </c>
      <c r="K145" s="137">
        <f t="shared" si="17"/>
        <v>9.6</v>
      </c>
    </row>
    <row r="146" spans="1:11" s="157" customFormat="1" x14ac:dyDescent="0.2">
      <c r="A146" s="147"/>
      <c r="B146" s="148"/>
      <c r="C146" s="142" t="s">
        <v>734</v>
      </c>
      <c r="D146" s="149" t="s">
        <v>1036</v>
      </c>
      <c r="E146" s="140" t="s">
        <v>536</v>
      </c>
      <c r="F146" s="150">
        <v>6</v>
      </c>
      <c r="G146" s="150" t="s">
        <v>735</v>
      </c>
      <c r="H146" s="144">
        <f t="shared" si="15"/>
        <v>5.64</v>
      </c>
      <c r="I146" s="145">
        <f t="shared" si="13"/>
        <v>2.1027514726716873E-4</v>
      </c>
      <c r="J146" s="146">
        <f t="shared" si="16"/>
        <v>1.6114285714285712E-4</v>
      </c>
      <c r="K146" s="137">
        <f t="shared" si="17"/>
        <v>5.64</v>
      </c>
    </row>
    <row r="147" spans="1:11" s="157" customFormat="1" x14ac:dyDescent="0.2">
      <c r="A147" s="147"/>
      <c r="B147" s="148"/>
      <c r="C147" s="142" t="s">
        <v>736</v>
      </c>
      <c r="D147" s="149" t="s">
        <v>1037</v>
      </c>
      <c r="E147" s="140" t="s">
        <v>536</v>
      </c>
      <c r="F147" s="150">
        <v>1</v>
      </c>
      <c r="G147" s="150" t="s">
        <v>737</v>
      </c>
      <c r="H147" s="144">
        <f t="shared" si="15"/>
        <v>3.14</v>
      </c>
      <c r="I147" s="145">
        <f t="shared" si="13"/>
        <v>1.1706807844306912E-4</v>
      </c>
      <c r="J147" s="146">
        <f t="shared" si="16"/>
        <v>8.9714285714285715E-5</v>
      </c>
      <c r="K147" s="137">
        <f t="shared" si="17"/>
        <v>3.14</v>
      </c>
    </row>
    <row r="148" spans="1:11" s="157" customFormat="1" x14ac:dyDescent="0.2">
      <c r="A148" s="147"/>
      <c r="B148" s="148"/>
      <c r="C148" s="142" t="s">
        <v>738</v>
      </c>
      <c r="D148" s="149" t="s">
        <v>1038</v>
      </c>
      <c r="E148" s="140" t="s">
        <v>536</v>
      </c>
      <c r="F148" s="150">
        <v>1</v>
      </c>
      <c r="G148" s="150" t="s">
        <v>739</v>
      </c>
      <c r="H148" s="144">
        <f t="shared" ref="H148:H163" si="18">TRUNC(G148*F148,2)</f>
        <v>6.86</v>
      </c>
      <c r="I148" s="145">
        <f t="shared" ref="I148:I163" si="19">H148/$H$22</f>
        <v>2.5576019685332938E-4</v>
      </c>
      <c r="J148" s="146">
        <f t="shared" ref="J148:J163" si="20">H148/$H$228</f>
        <v>1.9600000000000002E-4</v>
      </c>
      <c r="K148" s="137">
        <f t="shared" si="17"/>
        <v>6.86</v>
      </c>
    </row>
    <row r="149" spans="1:11" s="157" customFormat="1" x14ac:dyDescent="0.2">
      <c r="A149" s="147"/>
      <c r="B149" s="148"/>
      <c r="C149" s="142" t="s">
        <v>740</v>
      </c>
      <c r="D149" s="149" t="s">
        <v>741</v>
      </c>
      <c r="E149" s="140" t="s">
        <v>536</v>
      </c>
      <c r="F149" s="150">
        <v>3</v>
      </c>
      <c r="G149" s="150" t="s">
        <v>742</v>
      </c>
      <c r="H149" s="144">
        <f t="shared" si="18"/>
        <v>12.96</v>
      </c>
      <c r="I149" s="145">
        <f t="shared" si="19"/>
        <v>4.8318544478413245E-4</v>
      </c>
      <c r="J149" s="146">
        <f t="shared" si="20"/>
        <v>3.7028571428571433E-4</v>
      </c>
      <c r="K149" s="137">
        <f t="shared" si="17"/>
        <v>12.96</v>
      </c>
    </row>
    <row r="150" spans="1:11" s="157" customFormat="1" ht="25.5" x14ac:dyDescent="0.2">
      <c r="A150" s="147" t="s">
        <v>743</v>
      </c>
      <c r="B150" s="148" t="s">
        <v>25</v>
      </c>
      <c r="C150" s="142" t="s">
        <v>744</v>
      </c>
      <c r="D150" s="149" t="s">
        <v>745</v>
      </c>
      <c r="E150" s="140" t="s">
        <v>536</v>
      </c>
      <c r="F150" s="150">
        <v>1</v>
      </c>
      <c r="G150" s="150" t="s">
        <v>746</v>
      </c>
      <c r="H150" s="144">
        <f t="shared" si="18"/>
        <v>45</v>
      </c>
      <c r="I150" s="145">
        <f t="shared" si="19"/>
        <v>1.6777272388337932E-3</v>
      </c>
      <c r="J150" s="146">
        <f t="shared" si="20"/>
        <v>1.2857142857142856E-3</v>
      </c>
      <c r="K150" s="137">
        <f t="shared" si="17"/>
        <v>45</v>
      </c>
    </row>
    <row r="151" spans="1:11" s="157" customFormat="1" ht="25.5" x14ac:dyDescent="0.2">
      <c r="A151" s="147" t="s">
        <v>747</v>
      </c>
      <c r="B151" s="148" t="s">
        <v>25</v>
      </c>
      <c r="C151" s="142" t="s">
        <v>748</v>
      </c>
      <c r="D151" s="149" t="s">
        <v>749</v>
      </c>
      <c r="E151" s="140" t="s">
        <v>536</v>
      </c>
      <c r="F151" s="150">
        <v>1</v>
      </c>
      <c r="G151" s="150" t="s">
        <v>750</v>
      </c>
      <c r="H151" s="144">
        <f t="shared" si="18"/>
        <v>37.270000000000003</v>
      </c>
      <c r="I151" s="145">
        <f t="shared" si="19"/>
        <v>1.3895309820296773E-3</v>
      </c>
      <c r="J151" s="146">
        <f t="shared" si="20"/>
        <v>1.064857142857143E-3</v>
      </c>
      <c r="K151" s="137">
        <f t="shared" si="17"/>
        <v>37.270000000000003</v>
      </c>
    </row>
    <row r="152" spans="1:11" s="157" customFormat="1" ht="25.5" x14ac:dyDescent="0.2">
      <c r="A152" s="147" t="s">
        <v>751</v>
      </c>
      <c r="B152" s="148" t="s">
        <v>25</v>
      </c>
      <c r="C152" s="142" t="s">
        <v>752</v>
      </c>
      <c r="D152" s="149" t="s">
        <v>753</v>
      </c>
      <c r="E152" s="140" t="s">
        <v>536</v>
      </c>
      <c r="F152" s="150">
        <v>1</v>
      </c>
      <c r="G152" s="150" t="s">
        <v>754</v>
      </c>
      <c r="H152" s="144">
        <f t="shared" si="18"/>
        <v>14.23</v>
      </c>
      <c r="I152" s="145">
        <f t="shared" si="19"/>
        <v>5.3053463574677503E-4</v>
      </c>
      <c r="J152" s="146">
        <f t="shared" si="20"/>
        <v>4.0657142857142856E-4</v>
      </c>
      <c r="K152" s="137">
        <f t="shared" si="17"/>
        <v>14.23</v>
      </c>
    </row>
    <row r="153" spans="1:11" s="157" customFormat="1" ht="25.5" x14ac:dyDescent="0.2">
      <c r="A153" s="147" t="s">
        <v>755</v>
      </c>
      <c r="B153" s="148" t="s">
        <v>25</v>
      </c>
      <c r="C153" s="142" t="s">
        <v>756</v>
      </c>
      <c r="D153" s="149" t="s">
        <v>757</v>
      </c>
      <c r="E153" s="140" t="s">
        <v>536</v>
      </c>
      <c r="F153" s="150">
        <v>1</v>
      </c>
      <c r="G153" s="150" t="s">
        <v>758</v>
      </c>
      <c r="H153" s="144">
        <f t="shared" si="18"/>
        <v>14.11</v>
      </c>
      <c r="I153" s="145">
        <f t="shared" si="19"/>
        <v>5.2606069644321827E-4</v>
      </c>
      <c r="J153" s="146">
        <f t="shared" si="20"/>
        <v>4.0314285714285712E-4</v>
      </c>
      <c r="K153" s="137">
        <f t="shared" si="17"/>
        <v>14.11</v>
      </c>
    </row>
    <row r="154" spans="1:11" s="157" customFormat="1" ht="25.5" x14ac:dyDescent="0.2">
      <c r="A154" s="147"/>
      <c r="B154" s="148"/>
      <c r="C154" s="142" t="s">
        <v>759</v>
      </c>
      <c r="D154" s="149" t="s">
        <v>760</v>
      </c>
      <c r="E154" s="140" t="s">
        <v>536</v>
      </c>
      <c r="F154" s="150">
        <v>1</v>
      </c>
      <c r="G154" s="150" t="s">
        <v>758</v>
      </c>
      <c r="H154" s="144">
        <f t="shared" si="18"/>
        <v>14.11</v>
      </c>
      <c r="I154" s="145">
        <f t="shared" si="19"/>
        <v>5.2606069644321827E-4</v>
      </c>
      <c r="J154" s="146">
        <f t="shared" si="20"/>
        <v>4.0314285714285712E-4</v>
      </c>
      <c r="K154" s="137">
        <f t="shared" si="17"/>
        <v>14.11</v>
      </c>
    </row>
    <row r="155" spans="1:11" s="157" customFormat="1" ht="25.5" x14ac:dyDescent="0.2">
      <c r="A155" s="147"/>
      <c r="B155" s="148"/>
      <c r="C155" s="142" t="s">
        <v>761</v>
      </c>
      <c r="D155" s="149" t="s">
        <v>1039</v>
      </c>
      <c r="E155" s="147" t="s">
        <v>58</v>
      </c>
      <c r="F155" s="150">
        <v>2</v>
      </c>
      <c r="G155" s="150" t="s">
        <v>762</v>
      </c>
      <c r="H155" s="144">
        <f t="shared" si="18"/>
        <v>15</v>
      </c>
      <c r="I155" s="145">
        <f t="shared" si="19"/>
        <v>5.5924241294459773E-4</v>
      </c>
      <c r="J155" s="146">
        <f t="shared" si="20"/>
        <v>4.2857142857142855E-4</v>
      </c>
      <c r="K155" s="137">
        <f t="shared" si="17"/>
        <v>15</v>
      </c>
    </row>
    <row r="156" spans="1:11" s="157" customFormat="1" x14ac:dyDescent="0.2">
      <c r="A156" s="147"/>
      <c r="B156" s="148"/>
      <c r="C156" s="142" t="s">
        <v>763</v>
      </c>
      <c r="D156" s="149" t="s">
        <v>1023</v>
      </c>
      <c r="E156" s="147" t="s">
        <v>58</v>
      </c>
      <c r="F156" s="150">
        <v>12</v>
      </c>
      <c r="G156" s="150" t="s">
        <v>764</v>
      </c>
      <c r="H156" s="144">
        <f t="shared" si="18"/>
        <v>39.36</v>
      </c>
      <c r="I156" s="145">
        <f t="shared" si="19"/>
        <v>1.4674520915666245E-3</v>
      </c>
      <c r="J156" s="146">
        <f t="shared" si="20"/>
        <v>1.1245714285714286E-3</v>
      </c>
      <c r="K156" s="137">
        <f t="shared" si="17"/>
        <v>39.36</v>
      </c>
    </row>
    <row r="157" spans="1:11" s="157" customFormat="1" x14ac:dyDescent="0.2">
      <c r="A157" s="147"/>
      <c r="B157" s="148"/>
      <c r="C157" s="142" t="s">
        <v>765</v>
      </c>
      <c r="D157" s="149" t="s">
        <v>1040</v>
      </c>
      <c r="E157" s="147" t="s">
        <v>58</v>
      </c>
      <c r="F157" s="150">
        <v>9</v>
      </c>
      <c r="G157" s="150" t="s">
        <v>766</v>
      </c>
      <c r="H157" s="144">
        <f t="shared" si="18"/>
        <v>82.89</v>
      </c>
      <c r="I157" s="145">
        <f t="shared" si="19"/>
        <v>3.0903735739318469E-3</v>
      </c>
      <c r="J157" s="146">
        <f t="shared" si="20"/>
        <v>2.3682857142857143E-3</v>
      </c>
      <c r="K157" s="137">
        <f t="shared" si="17"/>
        <v>82.89</v>
      </c>
    </row>
    <row r="158" spans="1:11" s="157" customFormat="1" x14ac:dyDescent="0.2">
      <c r="A158" s="147"/>
      <c r="B158" s="148"/>
      <c r="C158" s="142" t="s">
        <v>767</v>
      </c>
      <c r="D158" s="149" t="s">
        <v>1041</v>
      </c>
      <c r="E158" s="147" t="s">
        <v>58</v>
      </c>
      <c r="F158" s="150">
        <v>30</v>
      </c>
      <c r="G158" s="150" t="s">
        <v>768</v>
      </c>
      <c r="H158" s="144">
        <f t="shared" si="18"/>
        <v>169.5</v>
      </c>
      <c r="I158" s="145">
        <f t="shared" si="19"/>
        <v>6.3194392662739539E-3</v>
      </c>
      <c r="J158" s="146">
        <f t="shared" si="20"/>
        <v>4.8428571428571427E-3</v>
      </c>
      <c r="K158" s="137">
        <f t="shared" si="17"/>
        <v>169.5</v>
      </c>
    </row>
    <row r="159" spans="1:11" s="157" customFormat="1" x14ac:dyDescent="0.2">
      <c r="A159" s="147"/>
      <c r="B159" s="148"/>
      <c r="C159" s="142" t="s">
        <v>769</v>
      </c>
      <c r="D159" s="149" t="s">
        <v>1042</v>
      </c>
      <c r="E159" s="147" t="s">
        <v>58</v>
      </c>
      <c r="F159" s="150">
        <v>36</v>
      </c>
      <c r="G159" s="150" t="s">
        <v>770</v>
      </c>
      <c r="H159" s="144">
        <f t="shared" si="18"/>
        <v>101.52</v>
      </c>
      <c r="I159" s="145">
        <f t="shared" si="19"/>
        <v>3.7849526508090372E-3</v>
      </c>
      <c r="J159" s="146">
        <f t="shared" si="20"/>
        <v>2.9005714285714286E-3</v>
      </c>
      <c r="K159" s="137">
        <f t="shared" si="17"/>
        <v>101.52</v>
      </c>
    </row>
    <row r="160" spans="1:11" s="157" customFormat="1" x14ac:dyDescent="0.2">
      <c r="A160" s="147"/>
      <c r="B160" s="148"/>
      <c r="C160" s="142" t="s">
        <v>771</v>
      </c>
      <c r="D160" s="149" t="s">
        <v>1043</v>
      </c>
      <c r="E160" s="147" t="s">
        <v>58</v>
      </c>
      <c r="F160" s="150">
        <v>6</v>
      </c>
      <c r="G160" s="150" t="s">
        <v>772</v>
      </c>
      <c r="H160" s="144">
        <f t="shared" si="18"/>
        <v>37.979999999999997</v>
      </c>
      <c r="I160" s="145">
        <f t="shared" si="19"/>
        <v>1.4160017895757213E-3</v>
      </c>
      <c r="J160" s="146">
        <f t="shared" si="20"/>
        <v>1.085142857142857E-3</v>
      </c>
      <c r="K160" s="137">
        <f t="shared" si="17"/>
        <v>37.979999999999997</v>
      </c>
    </row>
    <row r="161" spans="1:11" s="157" customFormat="1" x14ac:dyDescent="0.2">
      <c r="A161" s="147"/>
      <c r="B161" s="148"/>
      <c r="C161" s="142" t="s">
        <v>773</v>
      </c>
      <c r="D161" s="149" t="s">
        <v>1044</v>
      </c>
      <c r="E161" s="147" t="s">
        <v>58</v>
      </c>
      <c r="F161" s="150">
        <v>12</v>
      </c>
      <c r="G161" s="150" t="s">
        <v>774</v>
      </c>
      <c r="H161" s="144">
        <f t="shared" si="18"/>
        <v>110.64</v>
      </c>
      <c r="I161" s="145">
        <f t="shared" si="19"/>
        <v>4.1249720378793526E-3</v>
      </c>
      <c r="J161" s="146">
        <f t="shared" si="20"/>
        <v>3.1611428571428572E-3</v>
      </c>
      <c r="K161" s="137">
        <f t="shared" si="17"/>
        <v>110.64</v>
      </c>
    </row>
    <row r="162" spans="1:11" s="157" customFormat="1" x14ac:dyDescent="0.2">
      <c r="A162" s="147"/>
      <c r="B162" s="148"/>
      <c r="C162" s="142" t="s">
        <v>775</v>
      </c>
      <c r="D162" s="149" t="s">
        <v>776</v>
      </c>
      <c r="E162" s="140" t="s">
        <v>536</v>
      </c>
      <c r="F162" s="150">
        <v>3</v>
      </c>
      <c r="G162" s="150" t="s">
        <v>777</v>
      </c>
      <c r="H162" s="144">
        <f t="shared" si="18"/>
        <v>7.29</v>
      </c>
      <c r="I162" s="145">
        <f t="shared" si="19"/>
        <v>2.717918126910745E-4</v>
      </c>
      <c r="J162" s="146">
        <f t="shared" si="20"/>
        <v>2.0828571428571429E-4</v>
      </c>
      <c r="K162" s="137">
        <f t="shared" si="17"/>
        <v>7.29</v>
      </c>
    </row>
    <row r="163" spans="1:11" s="157" customFormat="1" x14ac:dyDescent="0.2">
      <c r="A163" s="147"/>
      <c r="B163" s="148"/>
      <c r="C163" s="142" t="s">
        <v>778</v>
      </c>
      <c r="D163" s="149" t="s">
        <v>1008</v>
      </c>
      <c r="E163" s="140" t="s">
        <v>536</v>
      </c>
      <c r="F163" s="150">
        <v>1</v>
      </c>
      <c r="G163" s="150" t="s">
        <v>779</v>
      </c>
      <c r="H163" s="144">
        <f t="shared" si="18"/>
        <v>1.44</v>
      </c>
      <c r="I163" s="145">
        <f t="shared" si="19"/>
        <v>5.3687271642681381E-5</v>
      </c>
      <c r="J163" s="146">
        <f t="shared" si="20"/>
        <v>4.1142857142857139E-5</v>
      </c>
      <c r="K163" s="137">
        <f t="shared" si="17"/>
        <v>1.44</v>
      </c>
    </row>
    <row r="164" spans="1:11" x14ac:dyDescent="0.2">
      <c r="C164" s="151"/>
      <c r="D164" s="152"/>
      <c r="E164" s="153"/>
      <c r="F164" s="154"/>
      <c r="G164" s="155"/>
      <c r="H164" s="156"/>
      <c r="I164" s="137"/>
      <c r="J164" s="130"/>
      <c r="K164" s="137">
        <f t="shared" si="17"/>
        <v>0</v>
      </c>
    </row>
    <row r="165" spans="1:11" x14ac:dyDescent="0.2">
      <c r="A165" s="110"/>
      <c r="B165" s="122"/>
      <c r="C165" s="123" t="s">
        <v>780</v>
      </c>
      <c r="D165" s="124"/>
      <c r="E165" s="125"/>
      <c r="F165" s="126"/>
      <c r="G165" s="127"/>
      <c r="H165" s="128">
        <f>SUM(H166:H194)</f>
        <v>2183.0099999999998</v>
      </c>
      <c r="I165" s="129">
        <f>SUM(I166:I194)</f>
        <v>8.1388785325479079E-2</v>
      </c>
      <c r="J165" s="129">
        <f>SUM(J166:J194)</f>
        <v>6.237171428571428E-2</v>
      </c>
      <c r="K165" s="127">
        <f t="shared" si="17"/>
        <v>0</v>
      </c>
    </row>
    <row r="166" spans="1:11" s="157" customFormat="1" ht="25.5" x14ac:dyDescent="0.2">
      <c r="A166" s="140" t="s">
        <v>781</v>
      </c>
      <c r="B166" s="141" t="s">
        <v>42</v>
      </c>
      <c r="C166" s="142" t="s">
        <v>782</v>
      </c>
      <c r="D166" s="143" t="s">
        <v>783</v>
      </c>
      <c r="E166" s="140" t="s">
        <v>536</v>
      </c>
      <c r="F166" s="144">
        <v>1</v>
      </c>
      <c r="G166" s="144">
        <v>14.17</v>
      </c>
      <c r="H166" s="144">
        <f t="shared" ref="H166:H194" si="21">TRUNC(G166*F166,2)</f>
        <v>14.17</v>
      </c>
      <c r="I166" s="145">
        <f t="shared" ref="I166:I194" si="22">H166/$H$22</f>
        <v>5.282976660949966E-4</v>
      </c>
      <c r="J166" s="146">
        <f t="shared" ref="J166:J194" si="23">H166/$H$228</f>
        <v>4.0485714285714284E-4</v>
      </c>
      <c r="K166" s="137">
        <f t="shared" si="17"/>
        <v>14.17</v>
      </c>
    </row>
    <row r="167" spans="1:11" s="157" customFormat="1" x14ac:dyDescent="0.2">
      <c r="A167" s="140">
        <v>994</v>
      </c>
      <c r="B167" s="141" t="s">
        <v>25</v>
      </c>
      <c r="C167" s="142" t="s">
        <v>784</v>
      </c>
      <c r="D167" s="143" t="s">
        <v>785</v>
      </c>
      <c r="E167" s="140" t="s">
        <v>536</v>
      </c>
      <c r="F167" s="144">
        <v>2</v>
      </c>
      <c r="G167" s="144">
        <v>0.39</v>
      </c>
      <c r="H167" s="144">
        <f t="shared" si="21"/>
        <v>0.78</v>
      </c>
      <c r="I167" s="145">
        <f t="shared" si="22"/>
        <v>2.9080605473119083E-5</v>
      </c>
      <c r="J167" s="146">
        <f t="shared" si="23"/>
        <v>2.2285714285714287E-5</v>
      </c>
      <c r="K167" s="137">
        <f t="shared" si="17"/>
        <v>0.78</v>
      </c>
    </row>
    <row r="168" spans="1:11" s="157" customFormat="1" x14ac:dyDescent="0.2">
      <c r="A168" s="140">
        <v>406</v>
      </c>
      <c r="B168" s="141" t="s">
        <v>25</v>
      </c>
      <c r="C168" s="142" t="s">
        <v>786</v>
      </c>
      <c r="D168" s="143" t="s">
        <v>787</v>
      </c>
      <c r="E168" s="140" t="s">
        <v>536</v>
      </c>
      <c r="F168" s="150">
        <v>2</v>
      </c>
      <c r="G168" s="144">
        <v>0.75</v>
      </c>
      <c r="H168" s="144">
        <f t="shared" si="21"/>
        <v>1.5</v>
      </c>
      <c r="I168" s="145">
        <f t="shared" si="22"/>
        <v>5.592424129445977E-5</v>
      </c>
      <c r="J168" s="146">
        <f t="shared" si="23"/>
        <v>4.2857142857142856E-5</v>
      </c>
      <c r="K168" s="137">
        <f t="shared" si="17"/>
        <v>1.5</v>
      </c>
    </row>
    <row r="169" spans="1:11" s="157" customFormat="1" x14ac:dyDescent="0.2">
      <c r="A169" s="140"/>
      <c r="B169" s="141"/>
      <c r="C169" s="142" t="s">
        <v>788</v>
      </c>
      <c r="D169" s="143" t="s">
        <v>789</v>
      </c>
      <c r="E169" s="140" t="s">
        <v>58</v>
      </c>
      <c r="F169" s="150">
        <v>62</v>
      </c>
      <c r="G169" s="144">
        <v>5.31</v>
      </c>
      <c r="H169" s="144">
        <f t="shared" si="21"/>
        <v>329.22</v>
      </c>
      <c r="I169" s="145">
        <f t="shared" si="22"/>
        <v>1.2274252479308032E-2</v>
      </c>
      <c r="J169" s="146">
        <f t="shared" si="23"/>
        <v>9.4062857142857143E-3</v>
      </c>
      <c r="K169" s="137">
        <f t="shared" si="17"/>
        <v>329.22</v>
      </c>
    </row>
    <row r="170" spans="1:11" s="157" customFormat="1" ht="25.5" x14ac:dyDescent="0.2">
      <c r="A170" s="140"/>
      <c r="B170" s="141"/>
      <c r="C170" s="142" t="s">
        <v>790</v>
      </c>
      <c r="D170" s="143" t="s">
        <v>1009</v>
      </c>
      <c r="E170" s="140" t="s">
        <v>58</v>
      </c>
      <c r="F170" s="150">
        <v>114</v>
      </c>
      <c r="G170" s="144" t="s">
        <v>791</v>
      </c>
      <c r="H170" s="144">
        <f t="shared" si="21"/>
        <v>114</v>
      </c>
      <c r="I170" s="145">
        <f t="shared" si="22"/>
        <v>4.2502423383789425E-3</v>
      </c>
      <c r="J170" s="146">
        <f t="shared" si="23"/>
        <v>3.2571428571428573E-3</v>
      </c>
      <c r="K170" s="137">
        <f t="shared" si="17"/>
        <v>114</v>
      </c>
    </row>
    <row r="171" spans="1:11" s="157" customFormat="1" ht="25.5" x14ac:dyDescent="0.2">
      <c r="A171" s="140" t="s">
        <v>792</v>
      </c>
      <c r="B171" s="141" t="s">
        <v>42</v>
      </c>
      <c r="C171" s="142" t="s">
        <v>793</v>
      </c>
      <c r="D171" s="143" t="s">
        <v>1010</v>
      </c>
      <c r="E171" s="140" t="s">
        <v>58</v>
      </c>
      <c r="F171" s="150">
        <v>244</v>
      </c>
      <c r="G171" s="144" t="s">
        <v>794</v>
      </c>
      <c r="H171" s="144">
        <f t="shared" si="21"/>
        <v>387.96</v>
      </c>
      <c r="I171" s="145">
        <f t="shared" si="22"/>
        <v>1.4464245768399074E-2</v>
      </c>
      <c r="J171" s="146">
        <f t="shared" si="23"/>
        <v>1.1084571428571428E-2</v>
      </c>
      <c r="K171" s="137">
        <f t="shared" si="17"/>
        <v>387.96</v>
      </c>
    </row>
    <row r="172" spans="1:11" s="157" customFormat="1" x14ac:dyDescent="0.2">
      <c r="A172" s="147">
        <v>1091</v>
      </c>
      <c r="B172" s="148" t="s">
        <v>25</v>
      </c>
      <c r="C172" s="142" t="s">
        <v>795</v>
      </c>
      <c r="D172" s="149" t="s">
        <v>1011</v>
      </c>
      <c r="E172" s="140" t="s">
        <v>536</v>
      </c>
      <c r="F172" s="150">
        <v>19</v>
      </c>
      <c r="G172" s="150" t="s">
        <v>796</v>
      </c>
      <c r="H172" s="144">
        <f t="shared" si="21"/>
        <v>23.75</v>
      </c>
      <c r="I172" s="145">
        <f t="shared" si="22"/>
        <v>8.8546715382894635E-4</v>
      </c>
      <c r="J172" s="146">
        <f t="shared" si="23"/>
        <v>6.7857142857142855E-4</v>
      </c>
      <c r="K172" s="137">
        <f t="shared" si="17"/>
        <v>23.75</v>
      </c>
    </row>
    <row r="173" spans="1:11" s="157" customFormat="1" ht="25.5" x14ac:dyDescent="0.2">
      <c r="A173" s="147">
        <v>34616</v>
      </c>
      <c r="B173" s="148" t="s">
        <v>25</v>
      </c>
      <c r="C173" s="142" t="s">
        <v>797</v>
      </c>
      <c r="D173" s="149" t="s">
        <v>798</v>
      </c>
      <c r="E173" s="140" t="s">
        <v>536</v>
      </c>
      <c r="F173" s="150">
        <v>1</v>
      </c>
      <c r="G173" s="150" t="s">
        <v>799</v>
      </c>
      <c r="H173" s="144">
        <f t="shared" si="21"/>
        <v>9.7200000000000006</v>
      </c>
      <c r="I173" s="145">
        <f t="shared" si="22"/>
        <v>3.6238908358809935E-4</v>
      </c>
      <c r="J173" s="146">
        <f t="shared" si="23"/>
        <v>2.7771428571428576E-4</v>
      </c>
      <c r="K173" s="137">
        <f t="shared" si="17"/>
        <v>9.7200000000000006</v>
      </c>
    </row>
    <row r="174" spans="1:11" s="157" customFormat="1" x14ac:dyDescent="0.2">
      <c r="A174" s="147">
        <v>3380</v>
      </c>
      <c r="B174" s="148" t="s">
        <v>25</v>
      </c>
      <c r="C174" s="142" t="s">
        <v>800</v>
      </c>
      <c r="D174" s="149" t="s">
        <v>801</v>
      </c>
      <c r="E174" s="140" t="s">
        <v>536</v>
      </c>
      <c r="F174" s="150">
        <v>1</v>
      </c>
      <c r="G174" s="150">
        <v>66.3</v>
      </c>
      <c r="H174" s="144">
        <f t="shared" si="21"/>
        <v>66.3</v>
      </c>
      <c r="I174" s="145">
        <f t="shared" si="22"/>
        <v>2.4718514652151218E-3</v>
      </c>
      <c r="J174" s="146">
        <f t="shared" si="23"/>
        <v>1.8942857142857142E-3</v>
      </c>
      <c r="K174" s="137">
        <f t="shared" si="17"/>
        <v>66.3</v>
      </c>
    </row>
    <row r="175" spans="1:11" s="157" customFormat="1" x14ac:dyDescent="0.2">
      <c r="A175" s="147"/>
      <c r="B175" s="148"/>
      <c r="C175" s="142" t="s">
        <v>802</v>
      </c>
      <c r="D175" s="149" t="s">
        <v>1024</v>
      </c>
      <c r="E175" s="140" t="s">
        <v>536</v>
      </c>
      <c r="F175" s="150">
        <v>1</v>
      </c>
      <c r="G175" s="150" t="s">
        <v>803</v>
      </c>
      <c r="H175" s="144">
        <f t="shared" si="21"/>
        <v>5.99</v>
      </c>
      <c r="I175" s="145">
        <f t="shared" si="22"/>
        <v>2.2332413690254269E-4</v>
      </c>
      <c r="J175" s="146">
        <f t="shared" si="23"/>
        <v>1.7114285714285715E-4</v>
      </c>
      <c r="K175" s="137">
        <f t="shared" si="17"/>
        <v>5.99</v>
      </c>
    </row>
    <row r="176" spans="1:11" s="157" customFormat="1" ht="25.5" x14ac:dyDescent="0.2">
      <c r="A176" s="147"/>
      <c r="B176" s="148"/>
      <c r="C176" s="142" t="s">
        <v>804</v>
      </c>
      <c r="D176" s="149" t="s">
        <v>805</v>
      </c>
      <c r="E176" s="140" t="s">
        <v>536</v>
      </c>
      <c r="F176" s="150">
        <v>1</v>
      </c>
      <c r="G176" s="150" t="s">
        <v>806</v>
      </c>
      <c r="H176" s="144">
        <f t="shared" si="21"/>
        <v>11.75</v>
      </c>
      <c r="I176" s="145">
        <f t="shared" si="22"/>
        <v>4.3807322347326819E-4</v>
      </c>
      <c r="J176" s="146">
        <f t="shared" si="23"/>
        <v>3.357142857142857E-4</v>
      </c>
      <c r="K176" s="137">
        <f t="shared" si="17"/>
        <v>11.75</v>
      </c>
    </row>
    <row r="177" spans="1:11" s="157" customFormat="1" x14ac:dyDescent="0.2">
      <c r="A177" s="147"/>
      <c r="B177" s="148"/>
      <c r="C177" s="142" t="s">
        <v>807</v>
      </c>
      <c r="D177" s="149" t="s">
        <v>1012</v>
      </c>
      <c r="E177" s="140" t="s">
        <v>536</v>
      </c>
      <c r="F177" s="150">
        <v>1</v>
      </c>
      <c r="G177" s="150" t="s">
        <v>808</v>
      </c>
      <c r="H177" s="144">
        <f t="shared" si="21"/>
        <v>2.19</v>
      </c>
      <c r="I177" s="145">
        <f t="shared" si="22"/>
        <v>8.1649392289911266E-5</v>
      </c>
      <c r="J177" s="146">
        <f t="shared" si="23"/>
        <v>6.2571428571428571E-5</v>
      </c>
      <c r="K177" s="137">
        <f t="shared" si="17"/>
        <v>2.19</v>
      </c>
    </row>
    <row r="178" spans="1:11" s="157" customFormat="1" x14ac:dyDescent="0.2">
      <c r="A178" s="147"/>
      <c r="B178" s="148"/>
      <c r="C178" s="142" t="s">
        <v>809</v>
      </c>
      <c r="D178" s="149" t="s">
        <v>1025</v>
      </c>
      <c r="E178" s="140" t="s">
        <v>536</v>
      </c>
      <c r="F178" s="150">
        <v>1</v>
      </c>
      <c r="G178" s="150">
        <v>112.94</v>
      </c>
      <c r="H178" s="144">
        <f t="shared" si="21"/>
        <v>112.94</v>
      </c>
      <c r="I178" s="145">
        <f t="shared" si="22"/>
        <v>4.2107225411975244E-3</v>
      </c>
      <c r="J178" s="146">
        <f t="shared" si="23"/>
        <v>3.2268571428571429E-3</v>
      </c>
      <c r="K178" s="137">
        <f t="shared" si="17"/>
        <v>112.94</v>
      </c>
    </row>
    <row r="179" spans="1:11" s="157" customFormat="1" x14ac:dyDescent="0.2">
      <c r="A179" s="147"/>
      <c r="B179" s="148"/>
      <c r="C179" s="142" t="s">
        <v>810</v>
      </c>
      <c r="D179" s="149" t="s">
        <v>1026</v>
      </c>
      <c r="E179" s="140" t="s">
        <v>536</v>
      </c>
      <c r="F179" s="150">
        <v>6</v>
      </c>
      <c r="G179" s="150" t="s">
        <v>811</v>
      </c>
      <c r="H179" s="144">
        <f t="shared" si="21"/>
        <v>42.9</v>
      </c>
      <c r="I179" s="145">
        <f t="shared" si="22"/>
        <v>1.5994333010215494E-3</v>
      </c>
      <c r="J179" s="146">
        <f t="shared" si="23"/>
        <v>1.2257142857142857E-3</v>
      </c>
      <c r="K179" s="137">
        <f t="shared" si="17"/>
        <v>42.9</v>
      </c>
    </row>
    <row r="180" spans="1:11" s="157" customFormat="1" x14ac:dyDescent="0.2">
      <c r="A180" s="147"/>
      <c r="B180" s="148"/>
      <c r="C180" s="142" t="s">
        <v>812</v>
      </c>
      <c r="D180" s="149" t="s">
        <v>1013</v>
      </c>
      <c r="E180" s="147" t="s">
        <v>58</v>
      </c>
      <c r="F180" s="150">
        <v>7</v>
      </c>
      <c r="G180" s="150" t="s">
        <v>813</v>
      </c>
      <c r="H180" s="144">
        <f t="shared" si="21"/>
        <v>28.84</v>
      </c>
      <c r="I180" s="145">
        <f t="shared" si="22"/>
        <v>1.0752367459548131E-3</v>
      </c>
      <c r="J180" s="146">
        <f t="shared" si="23"/>
        <v>8.2399999999999997E-4</v>
      </c>
      <c r="K180" s="137">
        <f t="shared" si="17"/>
        <v>28.84</v>
      </c>
    </row>
    <row r="181" spans="1:11" s="157" customFormat="1" x14ac:dyDescent="0.2">
      <c r="A181" s="147"/>
      <c r="B181" s="148"/>
      <c r="C181" s="142" t="s">
        <v>814</v>
      </c>
      <c r="D181" s="149" t="s">
        <v>1014</v>
      </c>
      <c r="E181" s="147" t="s">
        <v>58</v>
      </c>
      <c r="F181" s="150">
        <v>82</v>
      </c>
      <c r="G181" s="150" t="s">
        <v>516</v>
      </c>
      <c r="H181" s="144">
        <f t="shared" si="21"/>
        <v>173.84</v>
      </c>
      <c r="I181" s="145">
        <f t="shared" si="22"/>
        <v>6.4812467377525912E-3</v>
      </c>
      <c r="J181" s="146">
        <f t="shared" si="23"/>
        <v>4.9668571428571427E-3</v>
      </c>
      <c r="K181" s="137">
        <f t="shared" si="17"/>
        <v>173.84</v>
      </c>
    </row>
    <row r="182" spans="1:11" s="157" customFormat="1" x14ac:dyDescent="0.2">
      <c r="A182" s="147"/>
      <c r="B182" s="148"/>
      <c r="C182" s="142" t="s">
        <v>815</v>
      </c>
      <c r="D182" s="149" t="s">
        <v>1015</v>
      </c>
      <c r="E182" s="147" t="s">
        <v>58</v>
      </c>
      <c r="F182" s="150">
        <v>11</v>
      </c>
      <c r="G182" s="150" t="s">
        <v>816</v>
      </c>
      <c r="H182" s="144">
        <f t="shared" si="21"/>
        <v>29.04</v>
      </c>
      <c r="I182" s="145">
        <f t="shared" si="22"/>
        <v>1.0826933114607411E-3</v>
      </c>
      <c r="J182" s="146">
        <f t="shared" si="23"/>
        <v>8.2971428571428573E-4</v>
      </c>
      <c r="K182" s="137">
        <f t="shared" si="17"/>
        <v>29.04</v>
      </c>
    </row>
    <row r="183" spans="1:11" s="157" customFormat="1" x14ac:dyDescent="0.2">
      <c r="A183" s="147">
        <v>12034</v>
      </c>
      <c r="B183" s="148" t="s">
        <v>25</v>
      </c>
      <c r="C183" s="142" t="s">
        <v>817</v>
      </c>
      <c r="D183" s="149" t="s">
        <v>818</v>
      </c>
      <c r="E183" s="147" t="s">
        <v>58</v>
      </c>
      <c r="F183" s="150">
        <v>3</v>
      </c>
      <c r="G183" s="150">
        <v>1.8440000000000001</v>
      </c>
      <c r="H183" s="144">
        <f t="shared" si="21"/>
        <v>5.53</v>
      </c>
      <c r="I183" s="145">
        <f t="shared" si="22"/>
        <v>2.0617403623890838E-4</v>
      </c>
      <c r="J183" s="146">
        <f t="shared" si="23"/>
        <v>1.5800000000000002E-4</v>
      </c>
      <c r="K183" s="137">
        <f t="shared" si="17"/>
        <v>5.53</v>
      </c>
    </row>
    <row r="184" spans="1:11" s="157" customFormat="1" x14ac:dyDescent="0.2">
      <c r="A184" s="147">
        <v>2370</v>
      </c>
      <c r="B184" s="148" t="s">
        <v>25</v>
      </c>
      <c r="C184" s="142" t="s">
        <v>819</v>
      </c>
      <c r="D184" s="149" t="s">
        <v>820</v>
      </c>
      <c r="E184" s="140" t="s">
        <v>536</v>
      </c>
      <c r="F184" s="150">
        <v>3</v>
      </c>
      <c r="G184" s="150" t="s">
        <v>821</v>
      </c>
      <c r="H184" s="144">
        <f t="shared" si="21"/>
        <v>7.35</v>
      </c>
      <c r="I184" s="145">
        <f t="shared" si="22"/>
        <v>2.7402878234285288E-4</v>
      </c>
      <c r="J184" s="146">
        <f t="shared" si="23"/>
        <v>2.0999999999999998E-4</v>
      </c>
      <c r="K184" s="137">
        <f t="shared" si="17"/>
        <v>7.35</v>
      </c>
    </row>
    <row r="185" spans="1:11" s="157" customFormat="1" x14ac:dyDescent="0.2">
      <c r="A185" s="147">
        <v>1570</v>
      </c>
      <c r="B185" s="148" t="s">
        <v>25</v>
      </c>
      <c r="C185" s="142" t="s">
        <v>822</v>
      </c>
      <c r="D185" s="149" t="s">
        <v>823</v>
      </c>
      <c r="E185" s="140" t="s">
        <v>536</v>
      </c>
      <c r="F185" s="150">
        <v>1</v>
      </c>
      <c r="G185" s="150" t="s">
        <v>824</v>
      </c>
      <c r="H185" s="144">
        <f t="shared" si="21"/>
        <v>31.5</v>
      </c>
      <c r="I185" s="145">
        <f t="shared" si="22"/>
        <v>1.1744090671836553E-3</v>
      </c>
      <c r="J185" s="146">
        <f t="shared" si="23"/>
        <v>8.9999999999999998E-4</v>
      </c>
      <c r="K185" s="137">
        <f t="shared" si="17"/>
        <v>31.5</v>
      </c>
    </row>
    <row r="186" spans="1:11" s="157" customFormat="1" x14ac:dyDescent="0.2">
      <c r="A186" s="147">
        <v>39176</v>
      </c>
      <c r="B186" s="148" t="s">
        <v>25</v>
      </c>
      <c r="C186" s="142" t="s">
        <v>825</v>
      </c>
      <c r="D186" s="149" t="s">
        <v>1027</v>
      </c>
      <c r="E186" s="140" t="s">
        <v>536</v>
      </c>
      <c r="F186" s="150">
        <v>7</v>
      </c>
      <c r="G186" s="150" t="s">
        <v>826</v>
      </c>
      <c r="H186" s="144">
        <f t="shared" si="21"/>
        <v>31.85</v>
      </c>
      <c r="I186" s="145">
        <f t="shared" si="22"/>
        <v>1.1874580568190293E-3</v>
      </c>
      <c r="J186" s="146">
        <f t="shared" si="23"/>
        <v>9.1E-4</v>
      </c>
      <c r="K186" s="137">
        <f t="shared" si="17"/>
        <v>31.85</v>
      </c>
    </row>
    <row r="187" spans="1:11" s="157" customFormat="1" ht="25.5" x14ac:dyDescent="0.2">
      <c r="A187" s="147" t="s">
        <v>827</v>
      </c>
      <c r="B187" s="148" t="s">
        <v>42</v>
      </c>
      <c r="C187" s="142" t="s">
        <v>828</v>
      </c>
      <c r="D187" s="149" t="s">
        <v>829</v>
      </c>
      <c r="E187" s="140" t="s">
        <v>536</v>
      </c>
      <c r="F187" s="150">
        <v>1</v>
      </c>
      <c r="G187" s="150" t="s">
        <v>830</v>
      </c>
      <c r="H187" s="144">
        <f t="shared" si="21"/>
        <v>3.41</v>
      </c>
      <c r="I187" s="145">
        <f t="shared" si="22"/>
        <v>1.2713444187607189E-4</v>
      </c>
      <c r="J187" s="146">
        <f t="shared" si="23"/>
        <v>9.7428571428571429E-5</v>
      </c>
      <c r="K187" s="137">
        <f t="shared" si="17"/>
        <v>3.41</v>
      </c>
    </row>
    <row r="188" spans="1:11" s="157" customFormat="1" x14ac:dyDescent="0.2">
      <c r="A188" s="147"/>
      <c r="B188" s="148"/>
      <c r="C188" s="142" t="s">
        <v>831</v>
      </c>
      <c r="D188" s="149" t="s">
        <v>1028</v>
      </c>
      <c r="E188" s="140" t="s">
        <v>536</v>
      </c>
      <c r="F188" s="150">
        <v>7</v>
      </c>
      <c r="G188" s="150">
        <v>7.5</v>
      </c>
      <c r="H188" s="144">
        <f t="shared" si="21"/>
        <v>52.5</v>
      </c>
      <c r="I188" s="145">
        <f t="shared" si="22"/>
        <v>1.9573484453060922E-3</v>
      </c>
      <c r="J188" s="146">
        <f t="shared" si="23"/>
        <v>1.5E-3</v>
      </c>
      <c r="K188" s="137">
        <f t="shared" si="17"/>
        <v>52.5</v>
      </c>
    </row>
    <row r="189" spans="1:11" s="157" customFormat="1" ht="25.5" x14ac:dyDescent="0.2">
      <c r="A189" s="147"/>
      <c r="B189" s="148"/>
      <c r="C189" s="142" t="s">
        <v>832</v>
      </c>
      <c r="D189" s="149" t="s">
        <v>1029</v>
      </c>
      <c r="E189" s="140" t="s">
        <v>536</v>
      </c>
      <c r="F189" s="150">
        <v>7</v>
      </c>
      <c r="G189" s="150" t="s">
        <v>833</v>
      </c>
      <c r="H189" s="144">
        <f t="shared" si="21"/>
        <v>27.86</v>
      </c>
      <c r="I189" s="145">
        <f t="shared" si="22"/>
        <v>1.0386995749757661E-3</v>
      </c>
      <c r="J189" s="146">
        <f t="shared" si="23"/>
        <v>7.9599999999999994E-4</v>
      </c>
      <c r="K189" s="137">
        <f t="shared" si="17"/>
        <v>27.86</v>
      </c>
    </row>
    <row r="190" spans="1:11" s="157" customFormat="1" x14ac:dyDescent="0.2">
      <c r="A190" s="147">
        <v>34643</v>
      </c>
      <c r="B190" s="148" t="s">
        <v>25</v>
      </c>
      <c r="C190" s="142" t="s">
        <v>834</v>
      </c>
      <c r="D190" s="149" t="s">
        <v>1030</v>
      </c>
      <c r="E190" s="140" t="s">
        <v>536</v>
      </c>
      <c r="F190" s="150">
        <v>1</v>
      </c>
      <c r="G190" s="150" t="s">
        <v>1108</v>
      </c>
      <c r="H190" s="144">
        <f t="shared" si="21"/>
        <v>367.85</v>
      </c>
      <c r="I190" s="145">
        <f t="shared" si="22"/>
        <v>1.3714488106778019E-2</v>
      </c>
      <c r="J190" s="146">
        <f t="shared" si="23"/>
        <v>1.051E-2</v>
      </c>
      <c r="K190" s="137">
        <f t="shared" si="17"/>
        <v>367.85</v>
      </c>
    </row>
    <row r="191" spans="1:11" s="157" customFormat="1" ht="25.5" x14ac:dyDescent="0.2">
      <c r="A191" s="147">
        <v>21127</v>
      </c>
      <c r="B191" s="148" t="s">
        <v>25</v>
      </c>
      <c r="C191" s="142" t="s">
        <v>835</v>
      </c>
      <c r="D191" s="149" t="s">
        <v>1016</v>
      </c>
      <c r="E191" s="140" t="s">
        <v>536</v>
      </c>
      <c r="F191" s="150">
        <v>1</v>
      </c>
      <c r="G191" s="150" t="s">
        <v>836</v>
      </c>
      <c r="H191" s="144">
        <f t="shared" si="21"/>
        <v>44.53</v>
      </c>
      <c r="I191" s="145">
        <f t="shared" si="22"/>
        <v>1.6602043098948626E-3</v>
      </c>
      <c r="J191" s="146">
        <f t="shared" si="23"/>
        <v>1.2722857142857143E-3</v>
      </c>
      <c r="K191" s="137">
        <f t="shared" si="17"/>
        <v>44.53</v>
      </c>
    </row>
    <row r="192" spans="1:11" s="157" customFormat="1" ht="25.5" x14ac:dyDescent="0.2">
      <c r="A192" s="147" t="s">
        <v>837</v>
      </c>
      <c r="B192" s="148" t="s">
        <v>25</v>
      </c>
      <c r="C192" s="142" t="s">
        <v>838</v>
      </c>
      <c r="D192" s="149" t="s">
        <v>839</v>
      </c>
      <c r="E192" s="140" t="s">
        <v>536</v>
      </c>
      <c r="F192" s="150">
        <v>1</v>
      </c>
      <c r="G192" s="150" t="s">
        <v>840</v>
      </c>
      <c r="H192" s="144">
        <f t="shared" si="21"/>
        <v>0.89</v>
      </c>
      <c r="I192" s="145">
        <f t="shared" si="22"/>
        <v>3.3181716501379467E-5</v>
      </c>
      <c r="J192" s="146">
        <f t="shared" si="23"/>
        <v>2.5428571428571431E-5</v>
      </c>
      <c r="K192" s="137">
        <f t="shared" si="17"/>
        <v>0.89</v>
      </c>
    </row>
    <row r="193" spans="1:11" s="157" customFormat="1" x14ac:dyDescent="0.2">
      <c r="A193" s="147"/>
      <c r="B193" s="148"/>
      <c r="C193" s="142" t="s">
        <v>841</v>
      </c>
      <c r="D193" s="149" t="s">
        <v>1032</v>
      </c>
      <c r="E193" s="140" t="s">
        <v>536</v>
      </c>
      <c r="F193" s="150">
        <v>30</v>
      </c>
      <c r="G193" s="150" t="s">
        <v>842</v>
      </c>
      <c r="H193" s="144">
        <f t="shared" si="21"/>
        <v>155.4</v>
      </c>
      <c r="I193" s="145">
        <f t="shared" si="22"/>
        <v>5.7937513981060323E-3</v>
      </c>
      <c r="J193" s="146">
        <f t="shared" si="23"/>
        <v>4.4400000000000004E-3</v>
      </c>
      <c r="K193" s="137">
        <f t="shared" si="17"/>
        <v>155.4</v>
      </c>
    </row>
    <row r="194" spans="1:11" s="157" customFormat="1" x14ac:dyDescent="0.2">
      <c r="A194" s="147">
        <v>1879</v>
      </c>
      <c r="B194" s="148" t="s">
        <v>25</v>
      </c>
      <c r="C194" s="142" t="s">
        <v>843</v>
      </c>
      <c r="D194" s="149" t="s">
        <v>1031</v>
      </c>
      <c r="E194" s="140" t="s">
        <v>536</v>
      </c>
      <c r="F194" s="150">
        <v>15</v>
      </c>
      <c r="G194" s="150" t="s">
        <v>844</v>
      </c>
      <c r="H194" s="144">
        <f t="shared" si="21"/>
        <v>99.45</v>
      </c>
      <c r="I194" s="145">
        <f t="shared" si="22"/>
        <v>3.7077771978226829E-3</v>
      </c>
      <c r="J194" s="146">
        <f t="shared" si="23"/>
        <v>2.8414285714285716E-3</v>
      </c>
      <c r="K194" s="137">
        <f t="shared" si="17"/>
        <v>99.45</v>
      </c>
    </row>
    <row r="195" spans="1:11" x14ac:dyDescent="0.2">
      <c r="C195" s="151"/>
      <c r="D195" s="152"/>
      <c r="E195" s="153"/>
      <c r="F195" s="154"/>
      <c r="G195" s="155"/>
      <c r="H195" s="156"/>
      <c r="I195" s="130"/>
      <c r="J195" s="130"/>
      <c r="K195" s="137">
        <f t="shared" si="17"/>
        <v>0</v>
      </c>
    </row>
    <row r="196" spans="1:11" x14ac:dyDescent="0.2">
      <c r="A196" s="110"/>
      <c r="B196" s="122"/>
      <c r="C196" s="123" t="s">
        <v>845</v>
      </c>
      <c r="D196" s="124"/>
      <c r="E196" s="125"/>
      <c r="F196" s="126"/>
      <c r="G196" s="127"/>
      <c r="H196" s="128">
        <f>SUM(H197:H202)</f>
        <v>1073.76</v>
      </c>
      <c r="I196" s="129">
        <f>SUM(I197:I202)</f>
        <v>4.0032808888226079E-2</v>
      </c>
      <c r="J196" s="129">
        <f>SUM(J197:J202)</f>
        <v>3.0678857142857143E-2</v>
      </c>
      <c r="K196" s="127">
        <f t="shared" si="17"/>
        <v>0</v>
      </c>
    </row>
    <row r="197" spans="1:11" s="157" customFormat="1" x14ac:dyDescent="0.2">
      <c r="A197" s="140" t="s">
        <v>846</v>
      </c>
      <c r="B197" s="141" t="s">
        <v>25</v>
      </c>
      <c r="C197" s="140" t="s">
        <v>847</v>
      </c>
      <c r="D197" s="143" t="s">
        <v>848</v>
      </c>
      <c r="E197" s="140" t="s">
        <v>386</v>
      </c>
      <c r="F197" s="144">
        <v>27.67</v>
      </c>
      <c r="G197" s="144" t="s">
        <v>849</v>
      </c>
      <c r="H197" s="144">
        <f t="shared" ref="H197:H202" si="24">TRUNC(G197*F197,2)</f>
        <v>154.94999999999999</v>
      </c>
      <c r="I197" s="145">
        <f t="shared" ref="I197:I202" si="25">H197/$H$22</f>
        <v>5.7769741257176939E-3</v>
      </c>
      <c r="J197" s="146">
        <f t="shared" ref="J197:J202" si="26">H197/$H$228</f>
        <v>4.4271428571428569E-3</v>
      </c>
      <c r="K197" s="137">
        <f t="shared" si="17"/>
        <v>154.94999999999999</v>
      </c>
    </row>
    <row r="198" spans="1:11" s="157" customFormat="1" x14ac:dyDescent="0.2">
      <c r="A198" s="140" t="s">
        <v>850</v>
      </c>
      <c r="B198" s="141" t="s">
        <v>25</v>
      </c>
      <c r="C198" s="140" t="s">
        <v>851</v>
      </c>
      <c r="D198" s="143" t="s">
        <v>852</v>
      </c>
      <c r="E198" s="140" t="s">
        <v>386</v>
      </c>
      <c r="F198" s="144">
        <v>24.56</v>
      </c>
      <c r="G198" s="144" t="s">
        <v>853</v>
      </c>
      <c r="H198" s="144">
        <f t="shared" si="24"/>
        <v>144.9</v>
      </c>
      <c r="I198" s="145">
        <f t="shared" si="25"/>
        <v>5.4022817090448143E-3</v>
      </c>
      <c r="J198" s="146">
        <f t="shared" si="26"/>
        <v>4.1400000000000005E-3</v>
      </c>
      <c r="K198" s="137">
        <f t="shared" si="17"/>
        <v>144.9</v>
      </c>
    </row>
    <row r="199" spans="1:11" s="157" customFormat="1" x14ac:dyDescent="0.2">
      <c r="A199" s="140" t="s">
        <v>854</v>
      </c>
      <c r="B199" s="141" t="s">
        <v>25</v>
      </c>
      <c r="C199" s="140" t="s">
        <v>855</v>
      </c>
      <c r="D199" s="143" t="s">
        <v>856</v>
      </c>
      <c r="E199" s="140" t="s">
        <v>386</v>
      </c>
      <c r="F199" s="144">
        <v>60.42</v>
      </c>
      <c r="G199" s="144" t="s">
        <v>857</v>
      </c>
      <c r="H199" s="144">
        <f t="shared" si="24"/>
        <v>358.89</v>
      </c>
      <c r="I199" s="145">
        <f t="shared" si="25"/>
        <v>1.3380433972112445E-2</v>
      </c>
      <c r="J199" s="146">
        <f t="shared" si="26"/>
        <v>1.0253999999999999E-2</v>
      </c>
      <c r="K199" s="137">
        <f t="shared" si="17"/>
        <v>358.89</v>
      </c>
    </row>
    <row r="200" spans="1:11" s="157" customFormat="1" x14ac:dyDescent="0.2">
      <c r="A200" s="147" t="s">
        <v>858</v>
      </c>
      <c r="B200" s="148" t="s">
        <v>25</v>
      </c>
      <c r="C200" s="140" t="s">
        <v>859</v>
      </c>
      <c r="D200" s="149" t="s">
        <v>860</v>
      </c>
      <c r="E200" s="147" t="s">
        <v>386</v>
      </c>
      <c r="F200" s="150">
        <v>65.78</v>
      </c>
      <c r="G200" s="150" t="s">
        <v>861</v>
      </c>
      <c r="H200" s="144">
        <f t="shared" si="24"/>
        <v>348.63</v>
      </c>
      <c r="I200" s="145">
        <f t="shared" si="25"/>
        <v>1.299791216165834E-2</v>
      </c>
      <c r="J200" s="146">
        <f t="shared" si="26"/>
        <v>9.9608571428571428E-3</v>
      </c>
      <c r="K200" s="137">
        <f t="shared" si="17"/>
        <v>348.63</v>
      </c>
    </row>
    <row r="201" spans="1:11" s="157" customFormat="1" ht="25.5" x14ac:dyDescent="0.2">
      <c r="A201" s="140" t="s">
        <v>862</v>
      </c>
      <c r="B201" s="141" t="s">
        <v>25</v>
      </c>
      <c r="C201" s="140" t="s">
        <v>863</v>
      </c>
      <c r="D201" s="143" t="s">
        <v>864</v>
      </c>
      <c r="E201" s="140" t="s">
        <v>386</v>
      </c>
      <c r="F201" s="144">
        <v>4.71</v>
      </c>
      <c r="G201" s="144" t="s">
        <v>865</v>
      </c>
      <c r="H201" s="144">
        <f t="shared" si="24"/>
        <v>65.94</v>
      </c>
      <c r="I201" s="145">
        <f t="shared" si="25"/>
        <v>2.4584296473044516E-3</v>
      </c>
      <c r="J201" s="146">
        <f t="shared" si="26"/>
        <v>1.884E-3</v>
      </c>
      <c r="K201" s="137">
        <f t="shared" si="17"/>
        <v>65.94</v>
      </c>
    </row>
    <row r="202" spans="1:11" s="157" customFormat="1" x14ac:dyDescent="0.2">
      <c r="A202" s="140"/>
      <c r="B202" s="141"/>
      <c r="C202" s="140" t="s">
        <v>866</v>
      </c>
      <c r="D202" s="143" t="s">
        <v>867</v>
      </c>
      <c r="E202" s="140" t="s">
        <v>58</v>
      </c>
      <c r="F202" s="144">
        <v>0.17</v>
      </c>
      <c r="G202" s="144" t="s">
        <v>868</v>
      </c>
      <c r="H202" s="144">
        <f t="shared" si="24"/>
        <v>0.45</v>
      </c>
      <c r="I202" s="145">
        <f t="shared" si="25"/>
        <v>1.6777272388337931E-5</v>
      </c>
      <c r="J202" s="146">
        <f t="shared" si="26"/>
        <v>1.2857142857142857E-5</v>
      </c>
      <c r="K202" s="137">
        <f t="shared" si="17"/>
        <v>0.45</v>
      </c>
    </row>
    <row r="203" spans="1:11" x14ac:dyDescent="0.2">
      <c r="C203" s="151"/>
      <c r="D203" s="152"/>
      <c r="E203" s="153"/>
      <c r="F203" s="154"/>
      <c r="G203" s="155"/>
      <c r="H203" s="156"/>
      <c r="I203" s="130"/>
      <c r="J203" s="130"/>
      <c r="K203" s="137">
        <f t="shared" si="17"/>
        <v>0</v>
      </c>
    </row>
    <row r="204" spans="1:11" x14ac:dyDescent="0.2">
      <c r="A204" s="110"/>
      <c r="B204" s="122"/>
      <c r="C204" s="123" t="s">
        <v>869</v>
      </c>
      <c r="D204" s="138"/>
      <c r="E204" s="139"/>
      <c r="F204" s="126"/>
      <c r="G204" s="127"/>
      <c r="H204" s="128">
        <f>SUM(H205:H212)</f>
        <v>2767.57</v>
      </c>
      <c r="I204" s="129">
        <f>SUM(I205:I211)</f>
        <v>0.10318283498620537</v>
      </c>
      <c r="J204" s="129">
        <f>SUM(J205:J211)</f>
        <v>7.9073428571428572E-2</v>
      </c>
      <c r="K204" s="127">
        <f t="shared" ref="K204:K226" si="27">TRUNC(F204*G204,2)</f>
        <v>0</v>
      </c>
    </row>
    <row r="205" spans="1:11" s="157" customFormat="1" x14ac:dyDescent="0.2">
      <c r="A205" s="140" t="s">
        <v>870</v>
      </c>
      <c r="B205" s="141" t="s">
        <v>25</v>
      </c>
      <c r="C205" s="142" t="s">
        <v>871</v>
      </c>
      <c r="D205" s="143" t="s">
        <v>872</v>
      </c>
      <c r="E205" s="140" t="s">
        <v>386</v>
      </c>
      <c r="F205" s="144">
        <v>57.15</v>
      </c>
      <c r="G205" s="144" t="s">
        <v>873</v>
      </c>
      <c r="H205" s="144">
        <f t="shared" ref="H205:H211" si="28">TRUNC(G205*F205,2)</f>
        <v>34.29</v>
      </c>
      <c r="I205" s="145">
        <f t="shared" ref="I205:I211" si="29">H205/$H$22</f>
        <v>1.2784281559913503E-3</v>
      </c>
      <c r="J205" s="146">
        <f t="shared" ref="J205:J211" si="30">H205/$H$228</f>
        <v>9.7971428571428558E-4</v>
      </c>
      <c r="K205" s="137">
        <f t="shared" si="27"/>
        <v>34.29</v>
      </c>
    </row>
    <row r="206" spans="1:11" s="157" customFormat="1" x14ac:dyDescent="0.2">
      <c r="A206" s="140" t="s">
        <v>874</v>
      </c>
      <c r="B206" s="141" t="s">
        <v>25</v>
      </c>
      <c r="C206" s="142" t="s">
        <v>875</v>
      </c>
      <c r="D206" s="143" t="s">
        <v>876</v>
      </c>
      <c r="E206" s="140" t="s">
        <v>536</v>
      </c>
      <c r="F206" s="144">
        <v>3155.27</v>
      </c>
      <c r="G206" s="144" t="s">
        <v>484</v>
      </c>
      <c r="H206" s="144">
        <f t="shared" si="28"/>
        <v>1451.42</v>
      </c>
      <c r="I206" s="145">
        <f t="shared" si="29"/>
        <v>5.4113041533069874E-2</v>
      </c>
      <c r="J206" s="146">
        <f t="shared" si="30"/>
        <v>4.1469142857142857E-2</v>
      </c>
      <c r="K206" s="137">
        <f t="shared" si="27"/>
        <v>1451.42</v>
      </c>
    </row>
    <row r="207" spans="1:11" ht="25.5" x14ac:dyDescent="0.2">
      <c r="A207" s="147" t="s">
        <v>877</v>
      </c>
      <c r="B207" s="148" t="s">
        <v>25</v>
      </c>
      <c r="C207" s="142" t="s">
        <v>878</v>
      </c>
      <c r="D207" s="149" t="s">
        <v>879</v>
      </c>
      <c r="E207" s="147" t="s">
        <v>23</v>
      </c>
      <c r="F207" s="150">
        <v>2.23</v>
      </c>
      <c r="G207" s="150">
        <v>2.88</v>
      </c>
      <c r="H207" s="144">
        <f t="shared" si="28"/>
        <v>6.42</v>
      </c>
      <c r="I207" s="145">
        <f t="shared" si="29"/>
        <v>2.3935575274028781E-4</v>
      </c>
      <c r="J207" s="146">
        <f t="shared" si="30"/>
        <v>1.8342857142857142E-4</v>
      </c>
      <c r="K207" s="137">
        <f t="shared" si="27"/>
        <v>6.42</v>
      </c>
    </row>
    <row r="208" spans="1:11" x14ac:dyDescent="0.2">
      <c r="A208" s="147" t="s">
        <v>880</v>
      </c>
      <c r="B208" s="148" t="s">
        <v>25</v>
      </c>
      <c r="C208" s="142" t="s">
        <v>881</v>
      </c>
      <c r="D208" s="149" t="s">
        <v>882</v>
      </c>
      <c r="E208" s="147" t="s">
        <v>386</v>
      </c>
      <c r="F208" s="150">
        <v>3.25</v>
      </c>
      <c r="G208" s="150" t="s">
        <v>883</v>
      </c>
      <c r="H208" s="144">
        <f t="shared" si="28"/>
        <v>11.44</v>
      </c>
      <c r="I208" s="145">
        <f t="shared" si="29"/>
        <v>4.2651554693907983E-4</v>
      </c>
      <c r="J208" s="146">
        <f t="shared" si="30"/>
        <v>3.2685714285714284E-4</v>
      </c>
      <c r="K208" s="137">
        <f t="shared" si="27"/>
        <v>11.44</v>
      </c>
    </row>
    <row r="209" spans="1:11" x14ac:dyDescent="0.2">
      <c r="A209" s="147" t="s">
        <v>884</v>
      </c>
      <c r="B209" s="148" t="s">
        <v>25</v>
      </c>
      <c r="C209" s="142" t="s">
        <v>885</v>
      </c>
      <c r="D209" s="149" t="s">
        <v>886</v>
      </c>
      <c r="E209" s="147" t="s">
        <v>386</v>
      </c>
      <c r="F209" s="150">
        <v>0.17</v>
      </c>
      <c r="G209" s="150" t="s">
        <v>887</v>
      </c>
      <c r="H209" s="144">
        <f t="shared" si="28"/>
        <v>12.61</v>
      </c>
      <c r="I209" s="145">
        <f t="shared" si="29"/>
        <v>4.7013645514875849E-4</v>
      </c>
      <c r="J209" s="146">
        <f t="shared" si="30"/>
        <v>3.6028571428571425E-4</v>
      </c>
      <c r="K209" s="137">
        <f t="shared" si="27"/>
        <v>12.61</v>
      </c>
    </row>
    <row r="210" spans="1:11" ht="25.5" x14ac:dyDescent="0.2">
      <c r="A210" s="147"/>
      <c r="B210" s="148"/>
      <c r="C210" s="142" t="s">
        <v>888</v>
      </c>
      <c r="D210" s="149" t="s">
        <v>889</v>
      </c>
      <c r="E210" s="147" t="s">
        <v>23</v>
      </c>
      <c r="F210" s="150">
        <v>10.33</v>
      </c>
      <c r="G210" s="150">
        <v>24.12</v>
      </c>
      <c r="H210" s="144">
        <f t="shared" si="28"/>
        <v>249.15</v>
      </c>
      <c r="I210" s="145">
        <f t="shared" si="29"/>
        <v>9.2890164790097682E-3</v>
      </c>
      <c r="J210" s="146">
        <f t="shared" si="30"/>
        <v>7.118571428571429E-3</v>
      </c>
      <c r="K210" s="137">
        <f t="shared" si="27"/>
        <v>249.15</v>
      </c>
    </row>
    <row r="211" spans="1:11" ht="25.5" x14ac:dyDescent="0.2">
      <c r="A211" s="147" t="s">
        <v>890</v>
      </c>
      <c r="B211" s="148" t="s">
        <v>25</v>
      </c>
      <c r="C211" s="142" t="s">
        <v>891</v>
      </c>
      <c r="D211" s="149" t="s">
        <v>892</v>
      </c>
      <c r="E211" s="147" t="s">
        <v>893</v>
      </c>
      <c r="F211" s="150">
        <v>1.74</v>
      </c>
      <c r="G211" s="150" t="s">
        <v>940</v>
      </c>
      <c r="H211" s="144">
        <f t="shared" si="28"/>
        <v>1002.24</v>
      </c>
      <c r="I211" s="145">
        <f t="shared" si="29"/>
        <v>3.736634106330624E-2</v>
      </c>
      <c r="J211" s="146">
        <f t="shared" si="30"/>
        <v>2.8635428571428572E-2</v>
      </c>
      <c r="K211" s="137">
        <f t="shared" si="27"/>
        <v>1002.24</v>
      </c>
    </row>
    <row r="212" spans="1:11" x14ac:dyDescent="0.2">
      <c r="C212" s="151"/>
      <c r="D212" s="152"/>
      <c r="E212" s="153"/>
      <c r="F212" s="154"/>
      <c r="G212" s="155"/>
      <c r="H212" s="156"/>
      <c r="I212" s="130"/>
      <c r="J212" s="130"/>
      <c r="K212" s="137">
        <f t="shared" si="27"/>
        <v>0</v>
      </c>
    </row>
    <row r="213" spans="1:11" x14ac:dyDescent="0.2">
      <c r="A213" s="110"/>
      <c r="B213" s="122"/>
      <c r="C213" s="123" t="s">
        <v>894</v>
      </c>
      <c r="D213" s="124"/>
      <c r="E213" s="125"/>
      <c r="F213" s="126"/>
      <c r="G213" s="127"/>
      <c r="H213" s="128">
        <f>SUM(H214:H226)</f>
        <v>3028.6100000000006</v>
      </c>
      <c r="I213" s="129">
        <f>SUM(I214:I226)</f>
        <v>0.11291514428454255</v>
      </c>
      <c r="J213" s="129">
        <f>SUM(J214:J226)</f>
        <v>8.6531714285714295E-2</v>
      </c>
      <c r="K213" s="127">
        <f t="shared" si="27"/>
        <v>0</v>
      </c>
    </row>
    <row r="214" spans="1:11" s="157" customFormat="1" x14ac:dyDescent="0.2">
      <c r="A214" s="140"/>
      <c r="B214" s="141"/>
      <c r="C214" s="142" t="s">
        <v>895</v>
      </c>
      <c r="D214" s="143" t="s">
        <v>896</v>
      </c>
      <c r="E214" s="147" t="s">
        <v>386</v>
      </c>
      <c r="F214" s="144">
        <v>3</v>
      </c>
      <c r="G214" s="144">
        <v>0.97</v>
      </c>
      <c r="H214" s="144">
        <f t="shared" ref="H214:H226" si="31">TRUNC(G214*F214,2)</f>
        <v>2.91</v>
      </c>
      <c r="I214" s="145">
        <f t="shared" ref="I214:I226" si="32">H214/$H$22</f>
        <v>1.0849302811125197E-4</v>
      </c>
      <c r="J214" s="146">
        <f t="shared" ref="J214:J226" si="33">H214/$H$228</f>
        <v>8.314285714285715E-5</v>
      </c>
      <c r="K214" s="137">
        <f t="shared" si="27"/>
        <v>2.91</v>
      </c>
    </row>
    <row r="215" spans="1:11" s="157" customFormat="1" x14ac:dyDescent="0.2">
      <c r="A215" s="140" t="s">
        <v>897</v>
      </c>
      <c r="B215" s="141" t="s">
        <v>25</v>
      </c>
      <c r="C215" s="142" t="s">
        <v>898</v>
      </c>
      <c r="D215" s="143" t="s">
        <v>899</v>
      </c>
      <c r="E215" s="147" t="s">
        <v>900</v>
      </c>
      <c r="F215" s="144">
        <v>1</v>
      </c>
      <c r="G215" s="144" t="s">
        <v>901</v>
      </c>
      <c r="H215" s="144">
        <f t="shared" si="31"/>
        <v>20.45</v>
      </c>
      <c r="I215" s="145">
        <f t="shared" si="32"/>
        <v>7.6243382298113482E-4</v>
      </c>
      <c r="J215" s="146">
        <f t="shared" si="33"/>
        <v>5.8428571428571427E-4</v>
      </c>
      <c r="K215" s="137">
        <f t="shared" si="27"/>
        <v>20.45</v>
      </c>
    </row>
    <row r="216" spans="1:11" s="157" customFormat="1" x14ac:dyDescent="0.2">
      <c r="A216" s="140" t="s">
        <v>902</v>
      </c>
      <c r="B216" s="141" t="s">
        <v>25</v>
      </c>
      <c r="C216" s="142" t="s">
        <v>903</v>
      </c>
      <c r="D216" s="143" t="s">
        <v>904</v>
      </c>
      <c r="E216" s="140" t="s">
        <v>905</v>
      </c>
      <c r="F216" s="144">
        <v>1</v>
      </c>
      <c r="G216" s="144" t="s">
        <v>906</v>
      </c>
      <c r="H216" s="144">
        <f t="shared" si="31"/>
        <v>54.36</v>
      </c>
      <c r="I216" s="145">
        <f t="shared" si="32"/>
        <v>2.0266945045112222E-3</v>
      </c>
      <c r="J216" s="146">
        <f t="shared" si="33"/>
        <v>1.5531428571428571E-3</v>
      </c>
      <c r="K216" s="137">
        <f t="shared" si="27"/>
        <v>54.36</v>
      </c>
    </row>
    <row r="217" spans="1:11" s="157" customFormat="1" x14ac:dyDescent="0.2">
      <c r="A217" s="147" t="s">
        <v>907</v>
      </c>
      <c r="B217" s="148" t="s">
        <v>25</v>
      </c>
      <c r="C217" s="142" t="s">
        <v>908</v>
      </c>
      <c r="D217" s="149" t="s">
        <v>909</v>
      </c>
      <c r="E217" s="140" t="s">
        <v>536</v>
      </c>
      <c r="F217" s="150">
        <v>3</v>
      </c>
      <c r="G217" s="150" t="s">
        <v>910</v>
      </c>
      <c r="H217" s="144">
        <f t="shared" si="31"/>
        <v>6.06</v>
      </c>
      <c r="I217" s="145">
        <f t="shared" si="32"/>
        <v>2.2593393482961746E-4</v>
      </c>
      <c r="J217" s="146">
        <f t="shared" si="33"/>
        <v>1.7314285714285714E-4</v>
      </c>
      <c r="K217" s="137">
        <f t="shared" si="27"/>
        <v>6.06</v>
      </c>
    </row>
    <row r="218" spans="1:11" s="157" customFormat="1" x14ac:dyDescent="0.2">
      <c r="A218" s="147" t="s">
        <v>911</v>
      </c>
      <c r="B218" s="148" t="s">
        <v>25</v>
      </c>
      <c r="C218" s="142" t="s">
        <v>912</v>
      </c>
      <c r="D218" s="149" t="s">
        <v>913</v>
      </c>
      <c r="E218" s="140" t="s">
        <v>536</v>
      </c>
      <c r="F218" s="150">
        <v>9</v>
      </c>
      <c r="G218" s="150" t="s">
        <v>914</v>
      </c>
      <c r="H218" s="144">
        <f t="shared" si="31"/>
        <v>4.32</v>
      </c>
      <c r="I218" s="145">
        <f t="shared" si="32"/>
        <v>1.6106181492804415E-4</v>
      </c>
      <c r="J218" s="146">
        <f t="shared" si="33"/>
        <v>1.2342857142857142E-4</v>
      </c>
      <c r="K218" s="137">
        <f t="shared" si="27"/>
        <v>4.32</v>
      </c>
    </row>
    <row r="219" spans="1:11" s="157" customFormat="1" ht="38.25" x14ac:dyDescent="0.2">
      <c r="A219" s="147"/>
      <c r="B219" s="148"/>
      <c r="C219" s="142" t="s">
        <v>915</v>
      </c>
      <c r="D219" s="149" t="s">
        <v>916</v>
      </c>
      <c r="E219" s="147" t="s">
        <v>386</v>
      </c>
      <c r="F219" s="150">
        <v>60</v>
      </c>
      <c r="G219" s="150" t="s">
        <v>917</v>
      </c>
      <c r="H219" s="144">
        <f t="shared" si="31"/>
        <v>813.6</v>
      </c>
      <c r="I219" s="145">
        <f t="shared" si="32"/>
        <v>3.0333308478114981E-2</v>
      </c>
      <c r="J219" s="146">
        <f t="shared" si="33"/>
        <v>2.3245714285714286E-2</v>
      </c>
      <c r="K219" s="137">
        <f t="shared" si="27"/>
        <v>813.6</v>
      </c>
    </row>
    <row r="220" spans="1:11" s="157" customFormat="1" ht="25.5" x14ac:dyDescent="0.2">
      <c r="A220" s="147"/>
      <c r="B220" s="148"/>
      <c r="C220" s="142" t="s">
        <v>918</v>
      </c>
      <c r="D220" s="149" t="s">
        <v>1017</v>
      </c>
      <c r="E220" s="147" t="s">
        <v>386</v>
      </c>
      <c r="F220" s="150">
        <v>8</v>
      </c>
      <c r="G220" s="150">
        <v>19.649999999999999</v>
      </c>
      <c r="H220" s="144">
        <f t="shared" si="31"/>
        <v>157.19999999999999</v>
      </c>
      <c r="I220" s="145">
        <f t="shared" si="32"/>
        <v>5.8608604876593841E-3</v>
      </c>
      <c r="J220" s="146">
        <f t="shared" si="33"/>
        <v>4.4914285714285707E-3</v>
      </c>
      <c r="K220" s="137">
        <f t="shared" si="27"/>
        <v>157.19999999999999</v>
      </c>
    </row>
    <row r="221" spans="1:11" s="157" customFormat="1" x14ac:dyDescent="0.2">
      <c r="A221" s="147"/>
      <c r="B221" s="148"/>
      <c r="C221" s="142" t="s">
        <v>919</v>
      </c>
      <c r="D221" s="149" t="s">
        <v>920</v>
      </c>
      <c r="E221" s="147" t="s">
        <v>900</v>
      </c>
      <c r="F221" s="150">
        <v>0.5</v>
      </c>
      <c r="G221" s="150" t="s">
        <v>921</v>
      </c>
      <c r="H221" s="144">
        <f t="shared" si="31"/>
        <v>9.68</v>
      </c>
      <c r="I221" s="145">
        <f t="shared" si="32"/>
        <v>3.6089777048691374E-4</v>
      </c>
      <c r="J221" s="146">
        <f t="shared" si="33"/>
        <v>2.7657142857142854E-4</v>
      </c>
      <c r="K221" s="137">
        <f t="shared" si="27"/>
        <v>9.68</v>
      </c>
    </row>
    <row r="222" spans="1:11" s="157" customFormat="1" x14ac:dyDescent="0.2">
      <c r="A222" s="147"/>
      <c r="B222" s="148"/>
      <c r="C222" s="142" t="s">
        <v>922</v>
      </c>
      <c r="D222" s="149" t="s">
        <v>923</v>
      </c>
      <c r="E222" s="147" t="s">
        <v>900</v>
      </c>
      <c r="F222" s="150">
        <v>35</v>
      </c>
      <c r="G222" s="150" t="s">
        <v>844</v>
      </c>
      <c r="H222" s="144">
        <f t="shared" si="31"/>
        <v>232.05</v>
      </c>
      <c r="I222" s="145">
        <f t="shared" si="32"/>
        <v>8.651480128252927E-3</v>
      </c>
      <c r="J222" s="146">
        <f t="shared" si="33"/>
        <v>6.6300000000000005E-3</v>
      </c>
      <c r="K222" s="137">
        <f t="shared" si="27"/>
        <v>232.05</v>
      </c>
    </row>
    <row r="223" spans="1:11" s="157" customFormat="1" x14ac:dyDescent="0.2">
      <c r="A223" s="140" t="s">
        <v>924</v>
      </c>
      <c r="B223" s="141" t="s">
        <v>25</v>
      </c>
      <c r="C223" s="142" t="s">
        <v>925</v>
      </c>
      <c r="D223" s="143" t="s">
        <v>926</v>
      </c>
      <c r="E223" s="147" t="s">
        <v>900</v>
      </c>
      <c r="F223" s="144">
        <v>1</v>
      </c>
      <c r="G223" s="144" t="s">
        <v>927</v>
      </c>
      <c r="H223" s="144">
        <f t="shared" si="31"/>
        <v>12.75</v>
      </c>
      <c r="I223" s="145">
        <f t="shared" si="32"/>
        <v>4.7535605100290808E-4</v>
      </c>
      <c r="J223" s="146">
        <f t="shared" si="33"/>
        <v>3.6428571428571429E-4</v>
      </c>
      <c r="K223" s="137">
        <f t="shared" si="27"/>
        <v>12.75</v>
      </c>
    </row>
    <row r="224" spans="1:11" s="157" customFormat="1" x14ac:dyDescent="0.2">
      <c r="A224" s="140" t="s">
        <v>928</v>
      </c>
      <c r="B224" s="141" t="s">
        <v>25</v>
      </c>
      <c r="C224" s="142" t="s">
        <v>929</v>
      </c>
      <c r="D224" s="143" t="s">
        <v>930</v>
      </c>
      <c r="E224" s="140" t="s">
        <v>900</v>
      </c>
      <c r="F224" s="144">
        <v>1</v>
      </c>
      <c r="G224" s="144" t="s">
        <v>931</v>
      </c>
      <c r="H224" s="144">
        <f t="shared" si="31"/>
        <v>8.6300000000000008</v>
      </c>
      <c r="I224" s="145">
        <f t="shared" si="32"/>
        <v>3.2175080158079191E-4</v>
      </c>
      <c r="J224" s="146">
        <f t="shared" si="33"/>
        <v>2.4657142857142857E-4</v>
      </c>
      <c r="K224" s="137">
        <f t="shared" si="27"/>
        <v>8.6300000000000008</v>
      </c>
    </row>
    <row r="225" spans="1:11" x14ac:dyDescent="0.2">
      <c r="A225" s="147" t="s">
        <v>932</v>
      </c>
      <c r="B225" s="148" t="s">
        <v>25</v>
      </c>
      <c r="C225" s="142" t="s">
        <v>933</v>
      </c>
      <c r="D225" s="149" t="s">
        <v>934</v>
      </c>
      <c r="E225" s="147" t="s">
        <v>900</v>
      </c>
      <c r="F225" s="150">
        <v>5</v>
      </c>
      <c r="G225" s="150" t="s">
        <v>935</v>
      </c>
      <c r="H225" s="144">
        <f t="shared" si="31"/>
        <v>98.45</v>
      </c>
      <c r="I225" s="145">
        <f t="shared" si="32"/>
        <v>3.670494370293043E-3</v>
      </c>
      <c r="J225" s="146">
        <f t="shared" si="33"/>
        <v>2.812857142857143E-3</v>
      </c>
      <c r="K225" s="137">
        <f t="shared" si="27"/>
        <v>98.45</v>
      </c>
    </row>
    <row r="226" spans="1:11" s="157" customFormat="1" x14ac:dyDescent="0.2">
      <c r="A226" s="140" t="s">
        <v>936</v>
      </c>
      <c r="B226" s="141" t="s">
        <v>25</v>
      </c>
      <c r="C226" s="142" t="s">
        <v>937</v>
      </c>
      <c r="D226" s="143" t="s">
        <v>1018</v>
      </c>
      <c r="E226" s="147" t="s">
        <v>900</v>
      </c>
      <c r="F226" s="144">
        <v>71</v>
      </c>
      <c r="G226" s="144">
        <v>22.65</v>
      </c>
      <c r="H226" s="144">
        <f t="shared" si="31"/>
        <v>1608.15</v>
      </c>
      <c r="I226" s="145">
        <f t="shared" si="32"/>
        <v>5.9956379091790322E-2</v>
      </c>
      <c r="J226" s="146">
        <f t="shared" si="33"/>
        <v>4.594714285714286E-2</v>
      </c>
      <c r="K226" s="137">
        <f t="shared" si="27"/>
        <v>1608.15</v>
      </c>
    </row>
    <row r="227" spans="1:11" x14ac:dyDescent="0.2">
      <c r="C227" s="151"/>
      <c r="D227" s="152"/>
      <c r="E227" s="153"/>
      <c r="F227" s="153"/>
      <c r="G227" s="158"/>
      <c r="H227" s="130"/>
      <c r="I227" s="130"/>
      <c r="J227" s="130"/>
      <c r="K227" s="159"/>
    </row>
    <row r="228" spans="1:11" s="160" customFormat="1" ht="20.100000000000001" customHeight="1" x14ac:dyDescent="0.2">
      <c r="C228" s="192" t="s">
        <v>938</v>
      </c>
      <c r="D228" s="192"/>
      <c r="E228" s="192"/>
      <c r="F228" s="192"/>
      <c r="G228" s="192"/>
      <c r="H228" s="161">
        <f>H22+H19+H14</f>
        <v>35000</v>
      </c>
      <c r="I228" s="162"/>
      <c r="J228" s="162">
        <f>(I22+I19+I14)/3</f>
        <v>1</v>
      </c>
      <c r="K228" s="161">
        <f>SUM(K1:K227)</f>
        <v>34999.999999999993</v>
      </c>
    </row>
    <row r="229" spans="1:11" x14ac:dyDescent="0.2">
      <c r="K229" s="159"/>
    </row>
    <row r="230" spans="1:11" x14ac:dyDescent="0.2">
      <c r="H230" s="163"/>
    </row>
    <row r="231" spans="1:11" x14ac:dyDescent="0.2">
      <c r="D231" s="164"/>
      <c r="H231" s="165"/>
    </row>
    <row r="232" spans="1:11" x14ac:dyDescent="0.2">
      <c r="I232" s="163"/>
    </row>
    <row r="234" spans="1:11" x14ac:dyDescent="0.2">
      <c r="H234" s="165"/>
    </row>
  </sheetData>
  <mergeCells count="3">
    <mergeCell ref="C1:J2"/>
    <mergeCell ref="A10:J10"/>
    <mergeCell ref="C228:G228"/>
  </mergeCells>
  <phoneticPr fontId="25" type="noConversion"/>
  <printOptions horizontalCentered="1"/>
  <pageMargins left="0.51181102362204722" right="0.51181102362204722" top="0.47244094488188981" bottom="0.51181102362204722" header="0.15748031496062992" footer="0.31496062992125984"/>
  <pageSetup paperSize="9" scale="85" fitToHeight="0" orientation="landscape" r:id="rId1"/>
  <headerFooter>
    <oddHeader>&amp;L &amp;C &amp;R</oddHeader>
    <oddFooter>&amp;L &amp;C 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PLANILHA SERV</vt:lpstr>
      <vt:lpstr>PLANILHA MAT + MO</vt:lpstr>
      <vt:lpstr>PLANIL. INSUMOS P ACOMP. ESTADO</vt:lpstr>
      <vt:lpstr>'PLANIL. INSUMOS P ACOMP. ESTADO'!Area_de_impressao</vt:lpstr>
      <vt:lpstr>'PLANILHA MAT + MO'!Area_de_impressao</vt:lpstr>
      <vt:lpstr>'PLANILHA SERV'!Area_de_impressao</vt:lpstr>
      <vt:lpstr>'PLANIL. INSUMOS P ACOMP. ESTADO'!Titulos_de_impressao</vt:lpstr>
      <vt:lpstr>'PLANILHA MAT + MO'!Titulos_de_impressao</vt:lpstr>
      <vt:lpstr>'PLANILHA SERV'!Titulos_de_impressao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danielfelixsoares</dc:creator>
  <cp:lastModifiedBy>anavalesca</cp:lastModifiedBy>
  <cp:lastPrinted>2021-12-09T13:09:36Z</cp:lastPrinted>
  <dcterms:created xsi:type="dcterms:W3CDTF">2021-12-03T13:07:28Z</dcterms:created>
  <dcterms:modified xsi:type="dcterms:W3CDTF">2022-02-21T15:35:44Z</dcterms:modified>
</cp:coreProperties>
</file>